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04" sheetId="1" r:id="rId1"/>
    <sheet name="05" sheetId="2" r:id="rId2"/>
  </sheets>
  <externalReferences>
    <externalReference r:id="rId5"/>
  </externalReferences>
  <definedNames>
    <definedName name="_xlnm.Print_Area" localSheetId="0">'04'!$A$1:$U$53</definedName>
    <definedName name="_xlnm.Print_Area" localSheetId="1">'05'!$A$1:$U$53</definedName>
  </definedNames>
  <calcPr fullCalcOnLoad="1"/>
</workbook>
</file>

<file path=xl/sharedStrings.xml><?xml version="1.0" encoding="utf-8"?>
<sst xmlns="http://schemas.openxmlformats.org/spreadsheetml/2006/main" count="189" uniqueCount="98">
  <si>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</si>
  <si>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</si>
  <si>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</si>
  <si>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</si>
  <si>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</si>
  <si>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</si>
  <si>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</si>
  <si>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</si>
  <si>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</si>
  <si>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</si>
  <si>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</si>
  <si>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</si>
  <si>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</si>
  <si>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</si>
  <si>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</si>
  <si>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</si>
  <si>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</si>
  <si>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</si>
  <si>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</si>
  <si>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</si>
  <si>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</si>
  <si>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</si>
  <si>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</si>
  <si>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</si>
  <si>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</si>
  <si>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</si>
  <si>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</si>
  <si>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</si>
  <si>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</si>
  <si>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</si>
  <si>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</si>
  <si>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</si>
  <si>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</si>
  <si>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</si>
  <si>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</si>
  <si>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</si>
  <si>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</si>
  <si>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</si>
  <si>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</si>
  <si>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</si>
  <si>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</si>
  <si>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</si>
  <si>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</si>
  <si>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</si>
  <si>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</si>
  <si>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</si>
  <si>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</si>
  <si>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Chu Văn Quý</t>
  </si>
  <si>
    <t>Ngô Thị Hồng Nhung</t>
  </si>
  <si>
    <t>Vũ Ngọc Phương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</si>
  <si>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</si>
  <si>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</si>
  <si>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</si>
  <si>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</si>
  <si>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</si>
  <si>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</si>
  <si>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</si>
  <si>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</si>
  <si>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Trương Văn Tuấn</t>
  </si>
  <si>
    <t>Nguyễn Lập Thuấn</t>
  </si>
  <si>
    <t>Tạ Đình Quang</t>
  </si>
  <si>
    <t>Lữ Thị Minh Châu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</si>
  <si>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</si>
  <si>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</si>
  <si>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</si>
  <si>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</si>
  <si>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</si>
  <si>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</si>
  <si>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Ngô Đình Quyết</t>
  </si>
  <si>
    <t>Vũ Văn Duyến</t>
  </si>
  <si>
    <t>Đỗ Thị Hoàn</t>
  </si>
  <si>
    <t>Nguyễn Minh Trường</t>
  </si>
  <si>
    <t>Phan Thị Ngọc Lan</t>
  </si>
  <si>
    <t>Chi cục Thi hành án dân sự Huyện Thanh Liêm</t>
  </si>
  <si>
    <t>Vũ Thi Ninh</t>
  </si>
  <si>
    <t>Nguyễn Trung Chính</t>
  </si>
  <si>
    <t>Chi cục Thi hành án dân sự Thành phố Phủ Lý</t>
  </si>
  <si>
    <t>Vũ Quang Hiệp</t>
  </si>
  <si>
    <t>Phạm Thị Thu Hà</t>
  </si>
  <si>
    <t>Nguyễn Quốc Thuận</t>
  </si>
  <si>
    <t>Đỗ Thị Hạnh</t>
  </si>
  <si>
    <t>Lê Quốc Huy</t>
  </si>
  <si>
    <t>Đồng Hữu Trung</t>
  </si>
  <si>
    <t>Nguyễn Thị Hồng Vân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</si>
  <si>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</si>
  <si>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</si>
  <si>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</si>
  <si>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</si>
  <si>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</si>
  <si>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</si>
  <si>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CỤC THI HÀNH ÁN DS</t>
  </si>
  <si>
    <t>Nguyễn Minh Tuấn</t>
  </si>
  <si>
    <t>Vũ Văn Khánh</t>
  </si>
  <si>
    <t>KẾT QUẢ THI HÀNH ÁN DÂN SỰ TÍNH BẰNG TIỀN CHIA THEO CƠ QUAN THI HÀNH ÁN DÂN SỰ VÀ CHẤP HÀNH VIÊN
11 tháng/năm 2020</t>
  </si>
  <si>
    <t>KẾT QUẢ THI HÀNH ÁN DÂN SỰ TÍNH BẰNG VIỆC CHIA THEO CƠ QUAN THI HÀNH ÁN DÂN SỰ VÀ CHẤP HÀNH VIÊN
11 tháng năm 2020</t>
  </si>
  <si>
    <t>Hà Nam, Ngày 1/9/2020</t>
  </si>
  <si>
    <t>Hà Nam , Ngày 1/9/2020</t>
  </si>
  <si>
    <t>HOÀNG VĂN TUỆ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</si>
</sst>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0" fontId="7" fillId="35" borderId="11" xfId="58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1" fontId="51" fillId="36" borderId="11" xfId="0" applyNumberFormat="1" applyFont="1" applyFill="1" applyBorder="1" applyAlignment="1">
      <alignment vertical="center" wrapText="1"/>
    </xf>
    <xf numFmtId="165" fontId="52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vertical="center" wrapText="1"/>
    </xf>
    <xf numFmtId="164" fontId="52" fillId="36" borderId="11" xfId="42" applyNumberFormat="1" applyFont="1" applyFill="1" applyBorder="1" applyAlignment="1">
      <alignment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wrapText="1"/>
      <protection/>
    </xf>
    <xf numFmtId="49" fontId="9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54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vertical="center" wrapText="1"/>
    </xf>
    <xf numFmtId="1" fontId="52" fillId="36" borderId="11" xfId="0" applyNumberFormat="1" applyFont="1" applyFill="1" applyBorder="1" applyAlignment="1">
      <alignment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 applyProtection="1">
      <alignment/>
      <protection locked="0"/>
    </xf>
    <xf numFmtId="0" fontId="0" fillId="33" borderId="0" xfId="58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51" fillId="36" borderId="11" xfId="42" applyNumberFormat="1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" fontId="51" fillId="37" borderId="11" xfId="0" applyNumberFormat="1" applyFont="1" applyFill="1" applyBorder="1" applyAlignment="1">
      <alignment vertical="center" wrapText="1"/>
    </xf>
    <xf numFmtId="164" fontId="54" fillId="36" borderId="11" xfId="42" applyNumberFormat="1" applyFont="1" applyFill="1" applyBorder="1" applyAlignment="1">
      <alignment vertical="center" wrapText="1"/>
    </xf>
    <xf numFmtId="164" fontId="12" fillId="35" borderId="11" xfId="42" applyNumberFormat="1" applyFont="1" applyFill="1" applyBorder="1" applyAlignment="1" applyProtection="1">
      <alignment horizontal="center" vertical="center" wrapText="1"/>
      <protection/>
    </xf>
    <xf numFmtId="164" fontId="54" fillId="0" borderId="11" xfId="42" applyNumberFormat="1" applyFont="1" applyFill="1" applyBorder="1" applyAlignment="1">
      <alignment vertical="center" wrapText="1"/>
    </xf>
    <xf numFmtId="10" fontId="12" fillId="35" borderId="11" xfId="58" applyNumberFormat="1" applyFont="1" applyFill="1" applyBorder="1" applyAlignment="1" applyProtection="1">
      <alignment horizontal="center" vertical="center" wrapText="1"/>
      <protection locked="0"/>
    </xf>
    <xf numFmtId="164" fontId="12" fillId="33" borderId="11" xfId="42" applyNumberFormat="1" applyFont="1" applyFill="1" applyBorder="1" applyAlignment="1" applyProtection="1">
      <alignment horizontal="center" vertical="center"/>
      <protection locked="0"/>
    </xf>
    <xf numFmtId="164" fontId="12" fillId="33" borderId="13" xfId="42" applyNumberFormat="1" applyFont="1" applyFill="1" applyBorder="1" applyAlignment="1" applyProtection="1">
      <alignment vertical="center" wrapText="1"/>
      <protection locked="0"/>
    </xf>
    <xf numFmtId="164" fontId="12" fillId="33" borderId="13" xfId="44" applyNumberFormat="1" applyFont="1" applyFill="1" applyBorder="1" applyAlignment="1" applyProtection="1">
      <alignment vertical="center" wrapText="1"/>
      <protection locked="0"/>
    </xf>
    <xf numFmtId="164" fontId="12" fillId="34" borderId="13" xfId="44" applyNumberFormat="1" applyFont="1" applyFill="1" applyBorder="1" applyAlignment="1" applyProtection="1">
      <alignment vertical="center" wrapText="1"/>
      <protection locked="0"/>
    </xf>
    <xf numFmtId="164" fontId="12" fillId="35" borderId="13" xfId="44" applyNumberFormat="1" applyFont="1" applyFill="1" applyBorder="1" applyAlignment="1" applyProtection="1">
      <alignment horizontal="center" vertical="center" wrapText="1"/>
      <protection/>
    </xf>
    <xf numFmtId="1" fontId="55" fillId="38" borderId="11" xfId="0" applyNumberFormat="1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vertical="center" wrapText="1"/>
    </xf>
    <xf numFmtId="164" fontId="12" fillId="38" borderId="11" xfId="42" applyNumberFormat="1" applyFont="1" applyFill="1" applyBorder="1" applyAlignment="1" applyProtection="1">
      <alignment horizontal="center" vertical="center" wrapText="1"/>
      <protection/>
    </xf>
    <xf numFmtId="164" fontId="54" fillId="38" borderId="11" xfId="42" applyNumberFormat="1" applyFont="1" applyFill="1" applyBorder="1" applyAlignment="1">
      <alignment vertical="center" wrapText="1"/>
    </xf>
    <xf numFmtId="10" fontId="12" fillId="38" borderId="11" xfId="58" applyNumberFormat="1" applyFont="1" applyFill="1" applyBorder="1" applyAlignment="1" applyProtection="1">
      <alignment horizontal="center" vertical="center" wrapText="1"/>
      <protection locked="0"/>
    </xf>
    <xf numFmtId="49" fontId="0" fillId="38" borderId="0" xfId="0" applyNumberFormat="1" applyFont="1" applyFill="1" applyAlignment="1" applyProtection="1">
      <alignment/>
      <protection locked="0"/>
    </xf>
    <xf numFmtId="0" fontId="55" fillId="38" borderId="11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vertical="center" wrapText="1"/>
    </xf>
    <xf numFmtId="164" fontId="7" fillId="38" borderId="11" xfId="42" applyNumberFormat="1" applyFont="1" applyFill="1" applyBorder="1" applyAlignment="1" applyProtection="1">
      <alignment horizontal="center" vertical="center"/>
      <protection/>
    </xf>
    <xf numFmtId="1" fontId="51" fillId="38" borderId="11" xfId="0" applyNumberFormat="1" applyFont="1" applyFill="1" applyBorder="1" applyAlignment="1">
      <alignment vertical="center" wrapText="1"/>
    </xf>
    <xf numFmtId="164" fontId="51" fillId="38" borderId="11" xfId="42" applyNumberFormat="1" applyFont="1" applyFill="1" applyBorder="1" applyAlignment="1">
      <alignment vertical="center" wrapText="1"/>
    </xf>
    <xf numFmtId="164" fontId="52" fillId="38" borderId="11" xfId="42" applyNumberFormat="1" applyFont="1" applyFill="1" applyBorder="1" applyAlignment="1">
      <alignment vertical="center" wrapText="1"/>
    </xf>
    <xf numFmtId="10" fontId="7" fillId="38" borderId="11" xfId="58" applyNumberFormat="1" applyFont="1" applyFill="1" applyBorder="1" applyAlignment="1" applyProtection="1">
      <alignment horizontal="center" vertical="center"/>
      <protection locked="0"/>
    </xf>
    <xf numFmtId="1" fontId="51" fillId="38" borderId="11" xfId="0" applyNumberFormat="1" applyFont="1" applyFill="1" applyBorder="1" applyAlignment="1">
      <alignment horizontal="center" vertical="center" wrapText="1"/>
    </xf>
    <xf numFmtId="164" fontId="7" fillId="38" borderId="11" xfId="42" applyNumberFormat="1" applyFont="1" applyFill="1" applyBorder="1" applyAlignment="1" applyProtection="1">
      <alignment horizontal="center" vertical="center"/>
      <protection locked="0"/>
    </xf>
    <xf numFmtId="1" fontId="52" fillId="38" borderId="11" xfId="0" applyNumberFormat="1" applyFont="1" applyFill="1" applyBorder="1" applyAlignment="1">
      <alignment vertical="center" wrapText="1"/>
    </xf>
    <xf numFmtId="164" fontId="7" fillId="33" borderId="11" xfId="42" applyNumberFormat="1" applyFont="1" applyFill="1" applyBorder="1" applyAlignment="1" applyProtection="1">
      <alignment horizontal="center" vertical="center"/>
      <protection locked="0"/>
    </xf>
    <xf numFmtId="164" fontId="12" fillId="33" borderId="11" xfId="42" applyNumberFormat="1" applyFont="1" applyFill="1" applyBorder="1" applyAlignment="1" applyProtection="1">
      <alignment horizontal="center" vertical="center" wrapText="1"/>
      <protection locked="0"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64" fontId="52" fillId="5" borderId="11" xfId="42" applyNumberFormat="1" applyFont="1" applyFill="1" applyBorder="1" applyAlignment="1">
      <alignment vertical="center" wrapText="1"/>
    </xf>
    <xf numFmtId="164" fontId="12" fillId="5" borderId="11" xfId="42" applyNumberFormat="1" applyFont="1" applyFill="1" applyBorder="1" applyAlignment="1" applyProtection="1">
      <alignment horizontal="center"/>
      <protection locked="0"/>
    </xf>
    <xf numFmtId="164" fontId="12" fillId="5" borderId="11" xfId="42" applyNumberFormat="1" applyFont="1" applyFill="1" applyBorder="1" applyAlignment="1" applyProtection="1">
      <alignment horizontal="center" vertical="center"/>
      <protection locked="0"/>
    </xf>
    <xf numFmtId="49" fontId="53" fillId="5" borderId="0" xfId="0" applyNumberFormat="1" applyFont="1" applyFill="1" applyAlignment="1" applyProtection="1">
      <alignment/>
      <protection/>
    </xf>
    <xf numFmtId="49" fontId="9" fillId="5" borderId="0" xfId="0" applyNumberFormat="1" applyFont="1" applyFill="1" applyAlignment="1" applyProtection="1">
      <alignment horizontal="center" wrapText="1"/>
      <protection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1" fontId="51" fillId="5" borderId="11" xfId="0" applyNumberFormat="1" applyFont="1" applyFill="1" applyBorder="1" applyAlignment="1">
      <alignment vertical="center" wrapText="1"/>
    </xf>
    <xf numFmtId="3" fontId="52" fillId="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Alignment="1" applyProtection="1">
      <alignment wrapText="1"/>
      <protection/>
    </xf>
    <xf numFmtId="164" fontId="7" fillId="34" borderId="11" xfId="42" applyNumberFormat="1" applyFont="1" applyFill="1" applyBorder="1" applyAlignment="1" applyProtection="1">
      <alignment horizontal="center"/>
      <protection locked="0"/>
    </xf>
    <xf numFmtId="164" fontId="12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3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3" xfId="42" applyNumberFormat="1" applyFont="1" applyFill="1" applyBorder="1" applyAlignment="1" applyProtection="1">
      <alignment vertical="center" wrapText="1"/>
      <protection locked="0"/>
    </xf>
    <xf numFmtId="3" fontId="54" fillId="36" borderId="11" xfId="0" applyNumberFormat="1" applyFont="1" applyFill="1" applyBorder="1" applyAlignment="1" applyProtection="1">
      <alignment vertical="center" wrapText="1"/>
      <protection locked="0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164" fontId="0" fillId="38" borderId="0" xfId="42" applyNumberFormat="1" applyFont="1" applyFill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164" fontId="0" fillId="38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164" fontId="12" fillId="35" borderId="11" xfId="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14" fontId="8" fillId="0" borderId="12" xfId="42" applyNumberFormat="1" applyFont="1" applyFill="1" applyBorder="1" applyAlignment="1" applyProtection="1">
      <alignment horizontal="center" wrapText="1"/>
      <protection/>
    </xf>
    <xf numFmtId="43" fontId="8" fillId="0" borderId="12" xfId="42" applyFont="1" applyFill="1" applyBorder="1" applyAlignment="1" applyProtection="1">
      <alignment horizontal="center" wrapText="1"/>
      <protection/>
    </xf>
    <xf numFmtId="14" fontId="8" fillId="0" borderId="12" xfId="42" applyNumberFormat="1" applyFont="1" applyFill="1" applyBorder="1" applyAlignment="1" applyProtection="1">
      <alignment horizontal="center" vertical="center" wrapText="1"/>
      <protection/>
    </xf>
    <xf numFmtId="43" fontId="8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6479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5">
          <cell r="C5" t="str">
            <v>CỤC TRƯỞNG</v>
          </cell>
        </row>
        <row r="6">
          <cell r="C6" t="str">
            <v>TRẦN ĐỨC TOẢN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3"/>
  <sheetViews>
    <sheetView tabSelected="1" view="pageBreakPreview" zoomScaleSheetLayoutView="100" zoomScalePageLayoutView="0" workbookViewId="0" topLeftCell="A1">
      <selection activeCell="W9" sqref="W9:W48"/>
    </sheetView>
  </sheetViews>
  <sheetFormatPr defaultColWidth="9.00390625" defaultRowHeight="15.75"/>
  <cols>
    <col min="1" max="1" width="4.125" style="1" customWidth="1"/>
    <col min="2" max="2" width="20.875" style="33" customWidth="1"/>
    <col min="3" max="3" width="6.625" style="1" customWidth="1"/>
    <col min="4" max="4" width="7.25390625" style="1" customWidth="1"/>
    <col min="5" max="5" width="8.375" style="90" customWidth="1"/>
    <col min="6" max="6" width="6.75390625" style="1" customWidth="1"/>
    <col min="7" max="7" width="6.50390625" style="1" customWidth="1"/>
    <col min="8" max="8" width="5.375" style="5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34" customWidth="1"/>
    <col min="15" max="15" width="6.50390625" style="8" customWidth="1"/>
    <col min="16" max="16" width="5.625" style="34" customWidth="1"/>
    <col min="17" max="17" width="7.00390625" style="89" customWidth="1"/>
    <col min="18" max="18" width="7.00390625" style="8" customWidth="1"/>
    <col min="19" max="19" width="5.75390625" style="34" customWidth="1"/>
    <col min="20" max="20" width="7.25390625" style="34" customWidth="1"/>
    <col min="21" max="21" width="7.375" style="34" customWidth="1"/>
    <col min="22" max="23" width="9.00390625" style="43" customWidth="1"/>
    <col min="24" max="16384" width="9.00390625" style="1" customWidth="1"/>
  </cols>
  <sheetData>
    <row r="1" spans="1:21" ht="65.25" customHeight="1">
      <c r="A1" s="109" t="s">
        <v>0</v>
      </c>
      <c r="B1" s="109"/>
      <c r="C1" s="109"/>
      <c r="D1" s="109"/>
      <c r="E1" s="110" t="s">
        <v>94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 t="str">
        <f>'[1]TT'!C2</f>
        <v>Đơn vị  báo cáo: 
Đơn vị nhận báo cáo: </v>
      </c>
      <c r="Q1" s="111"/>
      <c r="R1" s="111"/>
      <c r="S1" s="111"/>
      <c r="T1" s="111"/>
      <c r="U1" s="111"/>
    </row>
    <row r="2" spans="1:21" ht="17.25" customHeight="1">
      <c r="A2" s="2"/>
      <c r="B2" s="3"/>
      <c r="C2" s="4"/>
      <c r="D2" s="4"/>
      <c r="F2" s="5"/>
      <c r="G2" s="5"/>
      <c r="I2" s="6"/>
      <c r="J2" s="6"/>
      <c r="K2" s="6"/>
      <c r="L2" s="6"/>
      <c r="M2" s="7"/>
      <c r="N2" s="8"/>
      <c r="P2" s="112" t="s">
        <v>1</v>
      </c>
      <c r="Q2" s="112"/>
      <c r="R2" s="112"/>
      <c r="S2" s="112"/>
      <c r="T2" s="112"/>
      <c r="U2" s="112"/>
    </row>
    <row r="3" spans="1:23" s="10" customFormat="1" ht="15.75" customHeight="1">
      <c r="A3" s="113" t="s">
        <v>2</v>
      </c>
      <c r="B3" s="113" t="s">
        <v>3</v>
      </c>
      <c r="C3" s="116" t="s">
        <v>4</v>
      </c>
      <c r="D3" s="117" t="s">
        <v>5</v>
      </c>
      <c r="E3" s="117" t="s">
        <v>6</v>
      </c>
      <c r="F3" s="117"/>
      <c r="G3" s="118" t="s">
        <v>7</v>
      </c>
      <c r="H3" s="119" t="s">
        <v>8</v>
      </c>
      <c r="I3" s="118" t="s">
        <v>9</v>
      </c>
      <c r="J3" s="120" t="s">
        <v>6</v>
      </c>
      <c r="K3" s="121"/>
      <c r="L3" s="121"/>
      <c r="M3" s="121"/>
      <c r="N3" s="121"/>
      <c r="O3" s="121"/>
      <c r="P3" s="121"/>
      <c r="Q3" s="121"/>
      <c r="R3" s="121"/>
      <c r="S3" s="121"/>
      <c r="T3" s="122" t="s">
        <v>10</v>
      </c>
      <c r="U3" s="125" t="s">
        <v>11</v>
      </c>
      <c r="V3" s="44"/>
      <c r="W3" s="44"/>
    </row>
    <row r="4" spans="1:23" s="11" customFormat="1" ht="15.75" customHeight="1">
      <c r="A4" s="114"/>
      <c r="B4" s="114"/>
      <c r="C4" s="116"/>
      <c r="D4" s="117"/>
      <c r="E4" s="127" t="s">
        <v>12</v>
      </c>
      <c r="F4" s="117" t="s">
        <v>13</v>
      </c>
      <c r="G4" s="118"/>
      <c r="H4" s="119"/>
      <c r="I4" s="118"/>
      <c r="J4" s="118" t="s">
        <v>14</v>
      </c>
      <c r="K4" s="117" t="s">
        <v>6</v>
      </c>
      <c r="L4" s="117"/>
      <c r="M4" s="117"/>
      <c r="N4" s="117"/>
      <c r="O4" s="117"/>
      <c r="P4" s="117"/>
      <c r="Q4" s="128" t="s">
        <v>15</v>
      </c>
      <c r="R4" s="119" t="s">
        <v>16</v>
      </c>
      <c r="S4" s="129" t="s">
        <v>17</v>
      </c>
      <c r="T4" s="123"/>
      <c r="U4" s="126"/>
      <c r="V4" s="45"/>
      <c r="W4" s="45"/>
    </row>
    <row r="5" spans="1:23" s="10" customFormat="1" ht="15.75" customHeight="1">
      <c r="A5" s="114"/>
      <c r="B5" s="114"/>
      <c r="C5" s="116"/>
      <c r="D5" s="117"/>
      <c r="E5" s="127"/>
      <c r="F5" s="117"/>
      <c r="G5" s="118"/>
      <c r="H5" s="119"/>
      <c r="I5" s="118"/>
      <c r="J5" s="118"/>
      <c r="K5" s="118" t="s">
        <v>18</v>
      </c>
      <c r="L5" s="117" t="s">
        <v>6</v>
      </c>
      <c r="M5" s="117"/>
      <c r="N5" s="118" t="s">
        <v>19</v>
      </c>
      <c r="O5" s="119" t="s">
        <v>20</v>
      </c>
      <c r="P5" s="118" t="s">
        <v>21</v>
      </c>
      <c r="Q5" s="128"/>
      <c r="R5" s="119"/>
      <c r="S5" s="129"/>
      <c r="T5" s="123"/>
      <c r="U5" s="126"/>
      <c r="V5" s="44"/>
      <c r="W5" s="44"/>
    </row>
    <row r="6" spans="1:23" s="10" customFormat="1" ht="15.75" customHeight="1">
      <c r="A6" s="114"/>
      <c r="B6" s="114"/>
      <c r="C6" s="116"/>
      <c r="D6" s="117"/>
      <c r="E6" s="127"/>
      <c r="F6" s="117"/>
      <c r="G6" s="118"/>
      <c r="H6" s="119"/>
      <c r="I6" s="118"/>
      <c r="J6" s="118"/>
      <c r="K6" s="118"/>
      <c r="L6" s="117"/>
      <c r="M6" s="117"/>
      <c r="N6" s="118"/>
      <c r="O6" s="119"/>
      <c r="P6" s="118"/>
      <c r="Q6" s="128"/>
      <c r="R6" s="119"/>
      <c r="S6" s="129"/>
      <c r="T6" s="123"/>
      <c r="U6" s="126"/>
      <c r="V6" s="44"/>
      <c r="W6" s="44"/>
    </row>
    <row r="7" spans="1:23" s="10" customFormat="1" ht="44.25" customHeight="1">
      <c r="A7" s="115"/>
      <c r="B7" s="115"/>
      <c r="C7" s="116"/>
      <c r="D7" s="117"/>
      <c r="E7" s="127"/>
      <c r="F7" s="117"/>
      <c r="G7" s="118"/>
      <c r="H7" s="119"/>
      <c r="I7" s="118"/>
      <c r="J7" s="118"/>
      <c r="K7" s="118"/>
      <c r="L7" s="9" t="s">
        <v>22</v>
      </c>
      <c r="M7" s="9" t="s">
        <v>23</v>
      </c>
      <c r="N7" s="118"/>
      <c r="O7" s="119"/>
      <c r="P7" s="118"/>
      <c r="Q7" s="128"/>
      <c r="R7" s="119"/>
      <c r="S7" s="129"/>
      <c r="T7" s="124"/>
      <c r="U7" s="126"/>
      <c r="V7" s="44"/>
      <c r="W7" s="47"/>
    </row>
    <row r="8" spans="1:21" ht="14.25" customHeight="1">
      <c r="A8" s="132" t="s">
        <v>24</v>
      </c>
      <c r="B8" s="133"/>
      <c r="C8" s="12" t="s">
        <v>25</v>
      </c>
      <c r="D8" s="12" t="s">
        <v>26</v>
      </c>
      <c r="E8" s="82" t="s">
        <v>27</v>
      </c>
      <c r="F8" s="12" t="s">
        <v>28</v>
      </c>
      <c r="G8" s="12" t="s">
        <v>29</v>
      </c>
      <c r="H8" s="48" t="s">
        <v>30</v>
      </c>
      <c r="I8" s="12" t="s">
        <v>31</v>
      </c>
      <c r="J8" s="12" t="s">
        <v>32</v>
      </c>
      <c r="K8" s="12" t="s">
        <v>33</v>
      </c>
      <c r="L8" s="12" t="s">
        <v>34</v>
      </c>
      <c r="M8" s="12" t="s">
        <v>35</v>
      </c>
      <c r="N8" s="12" t="s">
        <v>36</v>
      </c>
      <c r="O8" s="48" t="s">
        <v>37</v>
      </c>
      <c r="P8" s="12" t="s">
        <v>38</v>
      </c>
      <c r="Q8" s="82" t="s">
        <v>39</v>
      </c>
      <c r="R8" s="48" t="s">
        <v>40</v>
      </c>
      <c r="S8" s="12" t="s">
        <v>41</v>
      </c>
      <c r="T8" s="12" t="s">
        <v>42</v>
      </c>
      <c r="U8" s="12" t="s">
        <v>43</v>
      </c>
    </row>
    <row r="9" spans="1:23" s="15" customFormat="1" ht="16.5" customHeight="1">
      <c r="A9" s="117" t="s">
        <v>44</v>
      </c>
      <c r="B9" s="117"/>
      <c r="C9" s="52">
        <f aca="true" t="shared" si="0" ref="C9:C14">D9</f>
        <v>1080</v>
      </c>
      <c r="D9" s="52">
        <f>E9+F9</f>
        <v>1080</v>
      </c>
      <c r="E9" s="91">
        <f>SUM(E10,E15)</f>
        <v>791</v>
      </c>
      <c r="F9" s="53">
        <f>SUM(F10,F15)</f>
        <v>289</v>
      </c>
      <c r="G9" s="53">
        <f>SUM(G10,G15)</f>
        <v>2</v>
      </c>
      <c r="H9" s="52">
        <f>SUM(H10:H15)</f>
        <v>0</v>
      </c>
      <c r="I9" s="52">
        <f>SUM(I11:I15)</f>
        <v>1078</v>
      </c>
      <c r="J9" s="52">
        <f aca="true" t="shared" si="1" ref="J9:T9">SUM(J11:J15)</f>
        <v>693</v>
      </c>
      <c r="K9" s="52">
        <f t="shared" si="1"/>
        <v>146</v>
      </c>
      <c r="L9" s="52">
        <f t="shared" si="1"/>
        <v>130</v>
      </c>
      <c r="M9" s="52">
        <f t="shared" si="1"/>
        <v>16</v>
      </c>
      <c r="N9" s="52">
        <f t="shared" si="1"/>
        <v>543</v>
      </c>
      <c r="O9" s="52">
        <f t="shared" si="1"/>
        <v>0</v>
      </c>
      <c r="P9" s="52">
        <f t="shared" si="1"/>
        <v>4</v>
      </c>
      <c r="Q9" s="83">
        <f t="shared" si="1"/>
        <v>378</v>
      </c>
      <c r="R9" s="52">
        <f t="shared" si="1"/>
        <v>0</v>
      </c>
      <c r="S9" s="52">
        <f t="shared" si="1"/>
        <v>7</v>
      </c>
      <c r="T9" s="52">
        <f t="shared" si="1"/>
        <v>932</v>
      </c>
      <c r="U9" s="14">
        <f aca="true" t="shared" si="2" ref="U9:U48">IF(J9&lt;&gt;0,K9/J9,"")</f>
        <v>0.2106782106782107</v>
      </c>
      <c r="V9" s="46">
        <f>IF(I9=C9-G9-H9,I9,"KT lai")</f>
        <v>1078</v>
      </c>
      <c r="W9" s="107" t="s">
        <v>45</v>
      </c>
    </row>
    <row r="10" spans="1:23" s="68" customFormat="1" ht="13.5" customHeight="1">
      <c r="A10" s="70" t="s">
        <v>46</v>
      </c>
      <c r="B10" s="71" t="s">
        <v>90</v>
      </c>
      <c r="C10" s="72">
        <f t="shared" si="0"/>
        <v>74</v>
      </c>
      <c r="D10" s="72">
        <f>F10+E10</f>
        <v>74</v>
      </c>
      <c r="E10" s="91">
        <f>SUM(E11:E14)</f>
        <v>60</v>
      </c>
      <c r="F10" s="73">
        <f>SUM(F11:F14)</f>
        <v>14</v>
      </c>
      <c r="G10" s="73">
        <f>SUM(G11:G14)</f>
        <v>1</v>
      </c>
      <c r="H10" s="74">
        <f>SUM(H11:H15)</f>
        <v>0</v>
      </c>
      <c r="I10" s="72">
        <f>D10-G10-H10</f>
        <v>73</v>
      </c>
      <c r="J10" s="72">
        <f>L10+M10+N10+P10</f>
        <v>54</v>
      </c>
      <c r="K10" s="72">
        <f>M10+L10</f>
        <v>6</v>
      </c>
      <c r="L10" s="73">
        <f>SUM(L11:L14)</f>
        <v>6</v>
      </c>
      <c r="M10" s="73">
        <f>SUM(M11:M14)</f>
        <v>0</v>
      </c>
      <c r="N10" s="73">
        <f>SUM(N11:N14)</f>
        <v>48</v>
      </c>
      <c r="O10" s="74">
        <f>SUM(O11,O17)</f>
        <v>0</v>
      </c>
      <c r="P10" s="74">
        <f>SUM(P11:P14)</f>
        <v>0</v>
      </c>
      <c r="Q10" s="84">
        <f>I10-J10-R10-S10</f>
        <v>18</v>
      </c>
      <c r="R10" s="72">
        <f>SUM(R11:R15)</f>
        <v>0</v>
      </c>
      <c r="S10" s="74">
        <f>SUM(S11:S14)</f>
        <v>1</v>
      </c>
      <c r="T10" s="73">
        <f aca="true" t="shared" si="3" ref="T10:T48">N10+O10+P10+Q10+R10+S10</f>
        <v>67</v>
      </c>
      <c r="U10" s="76">
        <f t="shared" si="2"/>
        <v>0.1111111111111111</v>
      </c>
      <c r="V10" s="46">
        <f aca="true" t="shared" si="4" ref="V10:V48">IF(I10=C10-G10-H10,I10,"KT lai")</f>
        <v>73</v>
      </c>
      <c r="W10" s="107">
        <f aca="true" t="shared" si="5" ref="W10:W48">J10+Q10+S10</f>
        <v>73</v>
      </c>
    </row>
    <row r="11" spans="1:23" s="15" customFormat="1" ht="13.5" customHeight="1">
      <c r="A11" s="17">
        <v>1.1</v>
      </c>
      <c r="B11" s="18" t="s">
        <v>47</v>
      </c>
      <c r="C11" s="52">
        <f t="shared" si="0"/>
        <v>29</v>
      </c>
      <c r="D11" s="13">
        <f aca="true" t="shared" si="6" ref="D11:D48">F11+E11</f>
        <v>29</v>
      </c>
      <c r="E11" s="92">
        <v>25</v>
      </c>
      <c r="F11" s="19">
        <v>4</v>
      </c>
      <c r="G11" s="19">
        <v>0</v>
      </c>
      <c r="H11" s="19">
        <v>0</v>
      </c>
      <c r="I11" s="13">
        <f aca="true" t="shared" si="7" ref="I11:I48">D11-G11-H11</f>
        <v>29</v>
      </c>
      <c r="J11" s="13">
        <f aca="true" t="shared" si="8" ref="J11:J48">L11+M11+N11+P11</f>
        <v>15</v>
      </c>
      <c r="K11" s="13">
        <f aca="true" t="shared" si="9" ref="K11:K48">M11+L11</f>
        <v>1</v>
      </c>
      <c r="L11" s="19">
        <v>1</v>
      </c>
      <c r="M11" s="19">
        <v>0</v>
      </c>
      <c r="N11" s="19">
        <v>14</v>
      </c>
      <c r="O11" s="19">
        <v>0</v>
      </c>
      <c r="P11" s="19">
        <v>0</v>
      </c>
      <c r="Q11" s="84">
        <f aca="true" t="shared" si="10" ref="Q11:Q48">I11-J11-R11-S11</f>
        <v>14</v>
      </c>
      <c r="R11" s="50"/>
      <c r="S11" s="19">
        <v>0</v>
      </c>
      <c r="T11" s="41">
        <f t="shared" si="3"/>
        <v>28</v>
      </c>
      <c r="U11" s="14">
        <f t="shared" si="2"/>
        <v>0.06666666666666667</v>
      </c>
      <c r="V11" s="46">
        <f t="shared" si="4"/>
        <v>29</v>
      </c>
      <c r="W11" s="107">
        <f t="shared" si="5"/>
        <v>29</v>
      </c>
    </row>
    <row r="12" spans="1:23" s="15" customFormat="1" ht="13.5" customHeight="1">
      <c r="A12" s="17">
        <v>1.2</v>
      </c>
      <c r="B12" s="18" t="s">
        <v>48</v>
      </c>
      <c r="C12" s="52">
        <f t="shared" si="0"/>
        <v>17</v>
      </c>
      <c r="D12" s="13">
        <f t="shared" si="6"/>
        <v>17</v>
      </c>
      <c r="E12" s="92">
        <v>13</v>
      </c>
      <c r="F12" s="19">
        <v>4</v>
      </c>
      <c r="G12" s="19">
        <v>0</v>
      </c>
      <c r="H12" s="19">
        <v>0</v>
      </c>
      <c r="I12" s="13">
        <f t="shared" si="7"/>
        <v>17</v>
      </c>
      <c r="J12" s="13">
        <f t="shared" si="8"/>
        <v>17</v>
      </c>
      <c r="K12" s="13">
        <f t="shared" si="9"/>
        <v>2</v>
      </c>
      <c r="L12" s="19">
        <v>2</v>
      </c>
      <c r="M12" s="19">
        <v>0</v>
      </c>
      <c r="N12" s="19">
        <v>15</v>
      </c>
      <c r="O12" s="19">
        <v>0</v>
      </c>
      <c r="P12" s="19">
        <v>0</v>
      </c>
      <c r="Q12" s="84">
        <f t="shared" si="10"/>
        <v>0</v>
      </c>
      <c r="R12" s="50"/>
      <c r="S12" s="19">
        <v>0</v>
      </c>
      <c r="T12" s="41">
        <f t="shared" si="3"/>
        <v>15</v>
      </c>
      <c r="U12" s="14">
        <f t="shared" si="2"/>
        <v>0.11764705882352941</v>
      </c>
      <c r="V12" s="46">
        <f t="shared" si="4"/>
        <v>17</v>
      </c>
      <c r="W12" s="107">
        <f t="shared" si="5"/>
        <v>17</v>
      </c>
    </row>
    <row r="13" spans="1:23" s="15" customFormat="1" ht="13.5" customHeight="1">
      <c r="A13" s="17">
        <v>1.3</v>
      </c>
      <c r="B13" s="18" t="s">
        <v>49</v>
      </c>
      <c r="C13" s="52">
        <f t="shared" si="0"/>
        <v>15</v>
      </c>
      <c r="D13" s="13">
        <f t="shared" si="6"/>
        <v>15</v>
      </c>
      <c r="E13" s="92">
        <v>12</v>
      </c>
      <c r="F13" s="19">
        <v>3</v>
      </c>
      <c r="G13" s="19">
        <v>0</v>
      </c>
      <c r="H13" s="19">
        <v>0</v>
      </c>
      <c r="I13" s="13">
        <f t="shared" si="7"/>
        <v>15</v>
      </c>
      <c r="J13" s="13">
        <f t="shared" si="8"/>
        <v>10</v>
      </c>
      <c r="K13" s="13">
        <f t="shared" si="9"/>
        <v>1</v>
      </c>
      <c r="L13" s="19">
        <v>1</v>
      </c>
      <c r="M13" s="19">
        <v>0</v>
      </c>
      <c r="N13" s="19">
        <v>9</v>
      </c>
      <c r="O13" s="19">
        <v>0</v>
      </c>
      <c r="P13" s="19">
        <v>0</v>
      </c>
      <c r="Q13" s="84">
        <f t="shared" si="10"/>
        <v>4</v>
      </c>
      <c r="R13" s="50"/>
      <c r="S13" s="19">
        <v>1</v>
      </c>
      <c r="T13" s="41">
        <f t="shared" si="3"/>
        <v>14</v>
      </c>
      <c r="U13" s="14">
        <f t="shared" si="2"/>
        <v>0.1</v>
      </c>
      <c r="V13" s="46">
        <f t="shared" si="4"/>
        <v>15</v>
      </c>
      <c r="W13" s="107">
        <f t="shared" si="5"/>
        <v>15</v>
      </c>
    </row>
    <row r="14" spans="1:23" s="15" customFormat="1" ht="13.5" customHeight="1">
      <c r="A14" s="17">
        <v>1.4</v>
      </c>
      <c r="B14" s="18" t="s">
        <v>77</v>
      </c>
      <c r="C14" s="52">
        <f t="shared" si="0"/>
        <v>13</v>
      </c>
      <c r="D14" s="13">
        <f t="shared" si="6"/>
        <v>13</v>
      </c>
      <c r="E14" s="92">
        <v>10</v>
      </c>
      <c r="F14" s="19">
        <v>3</v>
      </c>
      <c r="G14" s="19">
        <v>1</v>
      </c>
      <c r="H14" s="19">
        <v>0</v>
      </c>
      <c r="I14" s="13">
        <f t="shared" si="7"/>
        <v>12</v>
      </c>
      <c r="J14" s="13">
        <f t="shared" si="8"/>
        <v>12</v>
      </c>
      <c r="K14" s="13">
        <f t="shared" si="9"/>
        <v>2</v>
      </c>
      <c r="L14" s="19">
        <v>2</v>
      </c>
      <c r="M14" s="19">
        <v>0</v>
      </c>
      <c r="N14" s="19">
        <v>10</v>
      </c>
      <c r="O14" s="19">
        <v>0</v>
      </c>
      <c r="P14" s="19">
        <v>0</v>
      </c>
      <c r="Q14" s="84">
        <f t="shared" si="10"/>
        <v>0</v>
      </c>
      <c r="R14" s="50"/>
      <c r="S14" s="19">
        <v>0</v>
      </c>
      <c r="T14" s="41">
        <f t="shared" si="3"/>
        <v>10</v>
      </c>
      <c r="U14" s="14">
        <f t="shared" si="2"/>
        <v>0.16666666666666666</v>
      </c>
      <c r="V14" s="46">
        <f t="shared" si="4"/>
        <v>12</v>
      </c>
      <c r="W14" s="107">
        <f t="shared" si="5"/>
        <v>12</v>
      </c>
    </row>
    <row r="15" spans="1:23" s="15" customFormat="1" ht="22.5" customHeight="1">
      <c r="A15" s="20" t="s">
        <v>50</v>
      </c>
      <c r="B15" s="21" t="s">
        <v>51</v>
      </c>
      <c r="C15" s="13">
        <f aca="true" t="shared" si="11" ref="C15:C48">D15</f>
        <v>1006</v>
      </c>
      <c r="D15" s="13">
        <f>D16+D21+D26+D31+D38+D41</f>
        <v>1006</v>
      </c>
      <c r="E15" s="91">
        <f>SUM(E16,E21,E26,E31,E38,E41)</f>
        <v>731</v>
      </c>
      <c r="F15" s="51">
        <f>SUM(F16,F21,F26,F31,F38,F41)</f>
        <v>275</v>
      </c>
      <c r="G15" s="51">
        <f>SUM(G16,G21,G26,G31,G38,G41)</f>
        <v>1</v>
      </c>
      <c r="H15" s="51">
        <f>SUM(H16,H21,H26,H31,H38,H41)</f>
        <v>0</v>
      </c>
      <c r="I15" s="13">
        <f t="shared" si="7"/>
        <v>1005</v>
      </c>
      <c r="J15" s="13">
        <f t="shared" si="8"/>
        <v>639</v>
      </c>
      <c r="K15" s="13">
        <f t="shared" si="9"/>
        <v>140</v>
      </c>
      <c r="L15" s="51">
        <f>SUM(L16,L21,L26,L31,L38,L41)</f>
        <v>124</v>
      </c>
      <c r="M15" s="51">
        <f>SUM(M16,M21,M26,M31,M38,M41)</f>
        <v>16</v>
      </c>
      <c r="N15" s="51">
        <f>SUM(N16,N21,N26,N31,N38,N41)</f>
        <v>495</v>
      </c>
      <c r="O15" s="51">
        <f>SUM(O16,O21,O26,O31,O38,O41)</f>
        <v>0</v>
      </c>
      <c r="P15" s="51">
        <f>SUM(P16,P21,P26,P31,P38,P41)</f>
        <v>4</v>
      </c>
      <c r="Q15" s="84">
        <f t="shared" si="10"/>
        <v>360</v>
      </c>
      <c r="R15" s="49">
        <f>R16+R21+R26+R31+R38+R41</f>
        <v>0</v>
      </c>
      <c r="S15" s="51">
        <f>SUM(S16,S21,S26,S31,S38,S41)</f>
        <v>6</v>
      </c>
      <c r="T15" s="13">
        <f>T16+T21+T26+T31+T38+T41</f>
        <v>865</v>
      </c>
      <c r="U15" s="14">
        <f t="shared" si="2"/>
        <v>0.2190923317683881</v>
      </c>
      <c r="V15" s="46">
        <f t="shared" si="4"/>
        <v>1005</v>
      </c>
      <c r="W15" s="107">
        <f t="shared" si="5"/>
        <v>1005</v>
      </c>
    </row>
    <row r="16" spans="1:23" s="68" customFormat="1" ht="27.75" customHeight="1">
      <c r="A16" s="77">
        <v>1</v>
      </c>
      <c r="B16" s="71" t="s">
        <v>52</v>
      </c>
      <c r="C16" s="72">
        <f t="shared" si="11"/>
        <v>197</v>
      </c>
      <c r="D16" s="72">
        <f t="shared" si="6"/>
        <v>197</v>
      </c>
      <c r="E16" s="73">
        <f>SUM(E17:E20)</f>
        <v>149</v>
      </c>
      <c r="F16" s="74">
        <f>SUM(F17:F20)</f>
        <v>48</v>
      </c>
      <c r="G16" s="74">
        <f>SUM(G17:G20)</f>
        <v>0</v>
      </c>
      <c r="H16" s="74">
        <f>SUM(H17:H20)</f>
        <v>0</v>
      </c>
      <c r="I16" s="72">
        <f t="shared" si="7"/>
        <v>197</v>
      </c>
      <c r="J16" s="72">
        <f t="shared" si="8"/>
        <v>110</v>
      </c>
      <c r="K16" s="72">
        <f t="shared" si="9"/>
        <v>34</v>
      </c>
      <c r="L16" s="74">
        <f>SUM(L17:L20)</f>
        <v>34</v>
      </c>
      <c r="M16" s="74">
        <f>SUM(M17:M20)</f>
        <v>0</v>
      </c>
      <c r="N16" s="74">
        <f>SUM(N17:N20)</f>
        <v>73</v>
      </c>
      <c r="O16" s="74">
        <f>SUM(O17:O20)</f>
        <v>0</v>
      </c>
      <c r="P16" s="74">
        <f>SUM(P17:P20)</f>
        <v>3</v>
      </c>
      <c r="Q16" s="75">
        <f t="shared" si="10"/>
        <v>87</v>
      </c>
      <c r="R16" s="78"/>
      <c r="S16" s="74">
        <f>SUM(S17:S20)</f>
        <v>0</v>
      </c>
      <c r="T16" s="73">
        <f t="shared" si="3"/>
        <v>163</v>
      </c>
      <c r="U16" s="76">
        <f t="shared" si="2"/>
        <v>0.3090909090909091</v>
      </c>
      <c r="V16" s="46">
        <f t="shared" si="4"/>
        <v>197</v>
      </c>
      <c r="W16" s="107">
        <f t="shared" si="5"/>
        <v>197</v>
      </c>
    </row>
    <row r="17" spans="1:23" s="15" customFormat="1" ht="17.25" customHeight="1">
      <c r="A17" s="17">
        <v>1.1</v>
      </c>
      <c r="B17" s="18" t="s">
        <v>53</v>
      </c>
      <c r="C17" s="13">
        <f t="shared" si="11"/>
        <v>47</v>
      </c>
      <c r="D17" s="13">
        <f t="shared" si="6"/>
        <v>47</v>
      </c>
      <c r="E17" s="99">
        <v>37</v>
      </c>
      <c r="F17" s="19">
        <v>10</v>
      </c>
      <c r="G17" s="19">
        <v>0</v>
      </c>
      <c r="H17" s="19">
        <v>0</v>
      </c>
      <c r="I17" s="13">
        <f t="shared" si="7"/>
        <v>47</v>
      </c>
      <c r="J17" s="13">
        <f t="shared" si="8"/>
        <v>29</v>
      </c>
      <c r="K17" s="13">
        <f t="shared" si="9"/>
        <v>6</v>
      </c>
      <c r="L17" s="19">
        <v>6</v>
      </c>
      <c r="M17" s="19">
        <v>0</v>
      </c>
      <c r="N17" s="19">
        <v>21</v>
      </c>
      <c r="O17" s="19">
        <v>0</v>
      </c>
      <c r="P17" s="19">
        <v>2</v>
      </c>
      <c r="Q17" s="98">
        <v>18</v>
      </c>
      <c r="R17" s="50"/>
      <c r="S17" s="19">
        <v>0</v>
      </c>
      <c r="T17" s="16">
        <f t="shared" si="3"/>
        <v>41</v>
      </c>
      <c r="U17" s="14">
        <f t="shared" si="2"/>
        <v>0.20689655172413793</v>
      </c>
      <c r="V17" s="46">
        <f t="shared" si="4"/>
        <v>47</v>
      </c>
      <c r="W17" s="107">
        <f t="shared" si="5"/>
        <v>47</v>
      </c>
    </row>
    <row r="18" spans="1:23" s="15" customFormat="1" ht="13.5" customHeight="1">
      <c r="A18" s="17">
        <v>1.2</v>
      </c>
      <c r="B18" s="18" t="s">
        <v>54</v>
      </c>
      <c r="C18" s="13">
        <f t="shared" si="11"/>
        <v>61</v>
      </c>
      <c r="D18" s="13">
        <f t="shared" si="6"/>
        <v>61</v>
      </c>
      <c r="E18" s="99">
        <v>52</v>
      </c>
      <c r="F18" s="19">
        <v>9</v>
      </c>
      <c r="G18" s="19">
        <v>0</v>
      </c>
      <c r="H18" s="19">
        <v>0</v>
      </c>
      <c r="I18" s="13">
        <f t="shared" si="7"/>
        <v>61</v>
      </c>
      <c r="J18" s="13">
        <f t="shared" si="8"/>
        <v>23</v>
      </c>
      <c r="K18" s="13">
        <f t="shared" si="9"/>
        <v>5</v>
      </c>
      <c r="L18" s="19">
        <v>5</v>
      </c>
      <c r="M18" s="19">
        <v>0</v>
      </c>
      <c r="N18" s="19">
        <v>18</v>
      </c>
      <c r="O18" s="19">
        <v>0</v>
      </c>
      <c r="P18" s="19">
        <v>0</v>
      </c>
      <c r="Q18" s="98">
        <v>38</v>
      </c>
      <c r="R18" s="50"/>
      <c r="S18" s="19">
        <v>0</v>
      </c>
      <c r="T18" s="41">
        <f t="shared" si="3"/>
        <v>56</v>
      </c>
      <c r="U18" s="14">
        <f t="shared" si="2"/>
        <v>0.21739130434782608</v>
      </c>
      <c r="V18" s="46">
        <f t="shared" si="4"/>
        <v>61</v>
      </c>
      <c r="W18" s="107">
        <f t="shared" si="5"/>
        <v>61</v>
      </c>
    </row>
    <row r="19" spans="1:23" s="15" customFormat="1" ht="13.5" customHeight="1">
      <c r="A19" s="17">
        <v>1.3</v>
      </c>
      <c r="B19" s="18" t="s">
        <v>55</v>
      </c>
      <c r="C19" s="13">
        <f t="shared" si="11"/>
        <v>63</v>
      </c>
      <c r="D19" s="13">
        <f t="shared" si="6"/>
        <v>63</v>
      </c>
      <c r="E19" s="99">
        <v>44</v>
      </c>
      <c r="F19" s="19">
        <v>19</v>
      </c>
      <c r="G19" s="19">
        <v>0</v>
      </c>
      <c r="H19" s="19">
        <v>0</v>
      </c>
      <c r="I19" s="13">
        <f t="shared" si="7"/>
        <v>63</v>
      </c>
      <c r="J19" s="13">
        <f t="shared" si="8"/>
        <v>41</v>
      </c>
      <c r="K19" s="13">
        <f t="shared" si="9"/>
        <v>13</v>
      </c>
      <c r="L19" s="19">
        <v>13</v>
      </c>
      <c r="M19" s="19">
        <v>0</v>
      </c>
      <c r="N19" s="19">
        <v>27</v>
      </c>
      <c r="O19" s="19">
        <v>0</v>
      </c>
      <c r="P19" s="19">
        <v>1</v>
      </c>
      <c r="Q19" s="98">
        <v>22</v>
      </c>
      <c r="R19" s="50"/>
      <c r="S19" s="19">
        <v>0</v>
      </c>
      <c r="T19" s="41">
        <f t="shared" si="3"/>
        <v>50</v>
      </c>
      <c r="U19" s="14">
        <f t="shared" si="2"/>
        <v>0.3170731707317073</v>
      </c>
      <c r="V19" s="46">
        <f t="shared" si="4"/>
        <v>63</v>
      </c>
      <c r="W19" s="107">
        <f t="shared" si="5"/>
        <v>63</v>
      </c>
    </row>
    <row r="20" spans="1:23" s="15" customFormat="1" ht="13.5" customHeight="1">
      <c r="A20" s="17">
        <v>1.4</v>
      </c>
      <c r="B20" s="18" t="s">
        <v>56</v>
      </c>
      <c r="C20" s="13">
        <f t="shared" si="11"/>
        <v>26</v>
      </c>
      <c r="D20" s="13">
        <f t="shared" si="6"/>
        <v>26</v>
      </c>
      <c r="E20" s="99">
        <v>16</v>
      </c>
      <c r="F20" s="19">
        <v>10</v>
      </c>
      <c r="G20" s="19">
        <v>0</v>
      </c>
      <c r="H20" s="19">
        <v>0</v>
      </c>
      <c r="I20" s="13">
        <f t="shared" si="7"/>
        <v>26</v>
      </c>
      <c r="J20" s="13">
        <f t="shared" si="8"/>
        <v>17</v>
      </c>
      <c r="K20" s="13">
        <f t="shared" si="9"/>
        <v>10</v>
      </c>
      <c r="L20" s="19">
        <v>10</v>
      </c>
      <c r="M20" s="19">
        <v>0</v>
      </c>
      <c r="N20" s="19">
        <v>7</v>
      </c>
      <c r="O20" s="19">
        <v>0</v>
      </c>
      <c r="P20" s="19">
        <v>0</v>
      </c>
      <c r="Q20" s="98">
        <v>9</v>
      </c>
      <c r="R20" s="50"/>
      <c r="S20" s="19">
        <v>0</v>
      </c>
      <c r="T20" s="41">
        <f t="shared" si="3"/>
        <v>16</v>
      </c>
      <c r="U20" s="14">
        <f t="shared" si="2"/>
        <v>0.5882352941176471</v>
      </c>
      <c r="V20" s="46">
        <f t="shared" si="4"/>
        <v>26</v>
      </c>
      <c r="W20" s="107">
        <f t="shared" si="5"/>
        <v>26</v>
      </c>
    </row>
    <row r="21" spans="1:23" s="68" customFormat="1" ht="28.5" customHeight="1">
      <c r="A21" s="77">
        <v>2</v>
      </c>
      <c r="B21" s="71" t="s">
        <v>57</v>
      </c>
      <c r="C21" s="72">
        <f t="shared" si="11"/>
        <v>107</v>
      </c>
      <c r="D21" s="72">
        <f t="shared" si="6"/>
        <v>107</v>
      </c>
      <c r="E21" s="73">
        <f>SUM(E22:E25)</f>
        <v>65</v>
      </c>
      <c r="F21" s="74">
        <f>SUM(F22:F25)</f>
        <v>42</v>
      </c>
      <c r="G21" s="74">
        <f>SUM(G22:G25)</f>
        <v>0</v>
      </c>
      <c r="H21" s="74">
        <f>SUM(H22:H25)</f>
        <v>0</v>
      </c>
      <c r="I21" s="72">
        <f t="shared" si="7"/>
        <v>107</v>
      </c>
      <c r="J21" s="72">
        <f t="shared" si="8"/>
        <v>85</v>
      </c>
      <c r="K21" s="72">
        <f t="shared" si="9"/>
        <v>23</v>
      </c>
      <c r="L21" s="74">
        <f>SUM(L22:L25)</f>
        <v>23</v>
      </c>
      <c r="M21" s="74">
        <f>SUM(M22:M25)</f>
        <v>0</v>
      </c>
      <c r="N21" s="74">
        <f>SUM(N22:N25)</f>
        <v>62</v>
      </c>
      <c r="O21" s="74">
        <f>SUM(O22:O25)</f>
        <v>0</v>
      </c>
      <c r="P21" s="74">
        <f>SUM(P22:P25)</f>
        <v>0</v>
      </c>
      <c r="Q21" s="75">
        <f t="shared" si="10"/>
        <v>22</v>
      </c>
      <c r="R21" s="78"/>
      <c r="S21" s="74">
        <f>SUM(S22:S25)</f>
        <v>0</v>
      </c>
      <c r="T21" s="79">
        <f t="shared" si="3"/>
        <v>84</v>
      </c>
      <c r="U21" s="76">
        <f t="shared" si="2"/>
        <v>0.27058823529411763</v>
      </c>
      <c r="V21" s="46">
        <f t="shared" si="4"/>
        <v>107</v>
      </c>
      <c r="W21" s="107">
        <f t="shared" si="5"/>
        <v>107</v>
      </c>
    </row>
    <row r="22" spans="1:23" s="15" customFormat="1" ht="18" customHeight="1">
      <c r="A22" s="17">
        <v>2.1</v>
      </c>
      <c r="B22" s="18" t="s">
        <v>59</v>
      </c>
      <c r="C22" s="13">
        <f t="shared" si="11"/>
        <v>48</v>
      </c>
      <c r="D22" s="13">
        <f t="shared" si="6"/>
        <v>48</v>
      </c>
      <c r="E22" s="93">
        <v>23</v>
      </c>
      <c r="F22" s="19">
        <v>25</v>
      </c>
      <c r="G22" s="19">
        <v>0</v>
      </c>
      <c r="H22" s="19">
        <v>0</v>
      </c>
      <c r="I22" s="13">
        <f t="shared" si="7"/>
        <v>48</v>
      </c>
      <c r="J22" s="13">
        <f t="shared" si="8"/>
        <v>45</v>
      </c>
      <c r="K22" s="13">
        <f t="shared" si="9"/>
        <v>19</v>
      </c>
      <c r="L22" s="19">
        <v>19</v>
      </c>
      <c r="M22" s="19">
        <v>0</v>
      </c>
      <c r="N22" s="19">
        <v>26</v>
      </c>
      <c r="O22" s="19">
        <v>0</v>
      </c>
      <c r="P22" s="19">
        <v>0</v>
      </c>
      <c r="Q22" s="96">
        <v>3</v>
      </c>
      <c r="R22" s="50"/>
      <c r="S22" s="19">
        <v>0</v>
      </c>
      <c r="T22" s="16">
        <f t="shared" si="3"/>
        <v>29</v>
      </c>
      <c r="U22" s="14">
        <f t="shared" si="2"/>
        <v>0.4222222222222222</v>
      </c>
      <c r="V22" s="46">
        <f t="shared" si="4"/>
        <v>48</v>
      </c>
      <c r="W22" s="107">
        <f t="shared" si="5"/>
        <v>48</v>
      </c>
    </row>
    <row r="23" spans="1:23" s="15" customFormat="1" ht="13.5" customHeight="1">
      <c r="A23" s="17">
        <v>2.2</v>
      </c>
      <c r="B23" s="18" t="s">
        <v>60</v>
      </c>
      <c r="C23" s="13">
        <f t="shared" si="11"/>
        <v>29</v>
      </c>
      <c r="D23" s="13">
        <f t="shared" si="6"/>
        <v>29</v>
      </c>
      <c r="E23" s="93">
        <v>19</v>
      </c>
      <c r="F23" s="19">
        <v>10</v>
      </c>
      <c r="G23" s="19">
        <v>0</v>
      </c>
      <c r="H23" s="19">
        <v>0</v>
      </c>
      <c r="I23" s="13">
        <f t="shared" si="7"/>
        <v>29</v>
      </c>
      <c r="J23" s="13">
        <f t="shared" si="8"/>
        <v>22</v>
      </c>
      <c r="K23" s="13">
        <f t="shared" si="9"/>
        <v>1</v>
      </c>
      <c r="L23" s="19">
        <v>1</v>
      </c>
      <c r="M23" s="19">
        <v>0</v>
      </c>
      <c r="N23" s="19">
        <v>21</v>
      </c>
      <c r="O23" s="19">
        <v>0</v>
      </c>
      <c r="P23" s="19">
        <v>0</v>
      </c>
      <c r="Q23" s="96">
        <v>7</v>
      </c>
      <c r="R23" s="50"/>
      <c r="S23" s="19">
        <v>0</v>
      </c>
      <c r="T23" s="41">
        <f t="shared" si="3"/>
        <v>28</v>
      </c>
      <c r="U23" s="14">
        <f t="shared" si="2"/>
        <v>0.045454545454545456</v>
      </c>
      <c r="V23" s="46">
        <f t="shared" si="4"/>
        <v>29</v>
      </c>
      <c r="W23" s="107">
        <f t="shared" si="5"/>
        <v>29</v>
      </c>
    </row>
    <row r="24" spans="1:23" s="15" customFormat="1" ht="13.5" customHeight="1">
      <c r="A24" s="17">
        <v>2.3</v>
      </c>
      <c r="B24" s="18" t="s">
        <v>61</v>
      </c>
      <c r="C24" s="13">
        <f t="shared" si="11"/>
        <v>27</v>
      </c>
      <c r="D24" s="13">
        <f t="shared" si="6"/>
        <v>27</v>
      </c>
      <c r="E24" s="93">
        <v>23</v>
      </c>
      <c r="F24" s="19">
        <v>4</v>
      </c>
      <c r="G24" s="19">
        <v>0</v>
      </c>
      <c r="H24" s="19">
        <v>0</v>
      </c>
      <c r="I24" s="13">
        <f t="shared" si="7"/>
        <v>27</v>
      </c>
      <c r="J24" s="13">
        <f t="shared" si="8"/>
        <v>15</v>
      </c>
      <c r="K24" s="13">
        <f t="shared" si="9"/>
        <v>1</v>
      </c>
      <c r="L24" s="19">
        <v>1</v>
      </c>
      <c r="M24" s="19">
        <v>0</v>
      </c>
      <c r="N24" s="19">
        <v>14</v>
      </c>
      <c r="O24" s="19">
        <v>0</v>
      </c>
      <c r="P24" s="19">
        <v>0</v>
      </c>
      <c r="Q24" s="96">
        <v>12</v>
      </c>
      <c r="R24" s="50"/>
      <c r="S24" s="19">
        <v>0</v>
      </c>
      <c r="T24" s="41">
        <f t="shared" si="3"/>
        <v>26</v>
      </c>
      <c r="U24" s="14">
        <f t="shared" si="2"/>
        <v>0.06666666666666667</v>
      </c>
      <c r="V24" s="46">
        <f t="shared" si="4"/>
        <v>27</v>
      </c>
      <c r="W24" s="107">
        <f t="shared" si="5"/>
        <v>27</v>
      </c>
    </row>
    <row r="25" spans="1:23" s="15" customFormat="1" ht="13.5" customHeight="1">
      <c r="A25" s="17">
        <v>2.4</v>
      </c>
      <c r="B25" s="18" t="s">
        <v>81</v>
      </c>
      <c r="C25" s="13">
        <f t="shared" si="11"/>
        <v>3</v>
      </c>
      <c r="D25" s="13">
        <f t="shared" si="6"/>
        <v>3</v>
      </c>
      <c r="E25" s="93">
        <v>0</v>
      </c>
      <c r="F25" s="19">
        <v>3</v>
      </c>
      <c r="G25" s="19">
        <v>0</v>
      </c>
      <c r="H25" s="19">
        <v>0</v>
      </c>
      <c r="I25" s="13">
        <f t="shared" si="7"/>
        <v>3</v>
      </c>
      <c r="J25" s="13">
        <f t="shared" si="8"/>
        <v>3</v>
      </c>
      <c r="K25" s="13">
        <f t="shared" si="9"/>
        <v>2</v>
      </c>
      <c r="L25" s="19">
        <v>2</v>
      </c>
      <c r="M25" s="19">
        <v>0</v>
      </c>
      <c r="N25" s="19">
        <v>1</v>
      </c>
      <c r="O25" s="19">
        <v>0</v>
      </c>
      <c r="P25" s="19">
        <v>0</v>
      </c>
      <c r="Q25" s="96"/>
      <c r="R25" s="50"/>
      <c r="S25" s="19">
        <v>0</v>
      </c>
      <c r="T25" s="41">
        <f t="shared" si="3"/>
        <v>1</v>
      </c>
      <c r="U25" s="14">
        <f t="shared" si="2"/>
        <v>0.6666666666666666</v>
      </c>
      <c r="V25" s="46">
        <f t="shared" si="4"/>
        <v>3</v>
      </c>
      <c r="W25" s="107">
        <f t="shared" si="5"/>
        <v>3</v>
      </c>
    </row>
    <row r="26" spans="1:23" s="68" customFormat="1" ht="24.75" customHeight="1">
      <c r="A26" s="77">
        <v>3</v>
      </c>
      <c r="B26" s="71" t="s">
        <v>62</v>
      </c>
      <c r="C26" s="72">
        <f t="shared" si="11"/>
        <v>107</v>
      </c>
      <c r="D26" s="72">
        <f t="shared" si="6"/>
        <v>107</v>
      </c>
      <c r="E26" s="73">
        <f>SUM(E27:E30)</f>
        <v>74</v>
      </c>
      <c r="F26" s="74">
        <f>SUM(F27:F30)</f>
        <v>33</v>
      </c>
      <c r="G26" s="74">
        <f>SUM(G27:G30)</f>
        <v>1</v>
      </c>
      <c r="H26" s="74">
        <f>SUM(H27:H30)</f>
        <v>0</v>
      </c>
      <c r="I26" s="72">
        <f t="shared" si="7"/>
        <v>106</v>
      </c>
      <c r="J26" s="72">
        <f t="shared" si="8"/>
        <v>79</v>
      </c>
      <c r="K26" s="72">
        <f t="shared" si="9"/>
        <v>4</v>
      </c>
      <c r="L26" s="74">
        <f>SUM(L27:L30)</f>
        <v>4</v>
      </c>
      <c r="M26" s="74">
        <f>SUM(M27:M30)</f>
        <v>0</v>
      </c>
      <c r="N26" s="74">
        <f>SUM(N27:N30)</f>
        <v>75</v>
      </c>
      <c r="O26" s="74">
        <f>SUM(O27:O30)</f>
        <v>0</v>
      </c>
      <c r="P26" s="74">
        <f>SUM(P27:P30)</f>
        <v>0</v>
      </c>
      <c r="Q26" s="75">
        <f t="shared" si="10"/>
        <v>25</v>
      </c>
      <c r="R26" s="78"/>
      <c r="S26" s="74">
        <f>SUM(S27:S30)</f>
        <v>2</v>
      </c>
      <c r="T26" s="79">
        <f t="shared" si="3"/>
        <v>102</v>
      </c>
      <c r="U26" s="76">
        <f t="shared" si="2"/>
        <v>0.05063291139240506</v>
      </c>
      <c r="V26" s="46">
        <f t="shared" si="4"/>
        <v>106</v>
      </c>
      <c r="W26" s="107">
        <f t="shared" si="5"/>
        <v>106</v>
      </c>
    </row>
    <row r="27" spans="1:23" s="15" customFormat="1" ht="21.75" customHeight="1">
      <c r="A27" s="17">
        <v>3.1</v>
      </c>
      <c r="B27" s="18" t="s">
        <v>63</v>
      </c>
      <c r="C27" s="13">
        <f t="shared" si="11"/>
        <v>15</v>
      </c>
      <c r="D27" s="13">
        <f t="shared" si="6"/>
        <v>15</v>
      </c>
      <c r="E27" s="98">
        <v>13</v>
      </c>
      <c r="F27" s="19">
        <v>2</v>
      </c>
      <c r="G27" s="19">
        <v>0</v>
      </c>
      <c r="H27" s="19">
        <v>0</v>
      </c>
      <c r="I27" s="13">
        <f t="shared" si="7"/>
        <v>15</v>
      </c>
      <c r="J27" s="13">
        <f t="shared" si="8"/>
        <v>9</v>
      </c>
      <c r="K27" s="13">
        <f t="shared" si="9"/>
        <v>0</v>
      </c>
      <c r="L27" s="19">
        <v>0</v>
      </c>
      <c r="M27" s="19">
        <v>0</v>
      </c>
      <c r="N27" s="19">
        <v>9</v>
      </c>
      <c r="O27" s="19">
        <v>0</v>
      </c>
      <c r="P27" s="19">
        <v>0</v>
      </c>
      <c r="Q27" s="84">
        <f t="shared" si="10"/>
        <v>6</v>
      </c>
      <c r="R27" s="50"/>
      <c r="S27" s="19">
        <v>0</v>
      </c>
      <c r="T27" s="16">
        <f t="shared" si="3"/>
        <v>15</v>
      </c>
      <c r="U27" s="14">
        <f t="shared" si="2"/>
        <v>0</v>
      </c>
      <c r="V27" s="46">
        <f t="shared" si="4"/>
        <v>15</v>
      </c>
      <c r="W27" s="107">
        <f t="shared" si="5"/>
        <v>15</v>
      </c>
    </row>
    <row r="28" spans="1:23" s="15" customFormat="1" ht="13.5" customHeight="1">
      <c r="A28" s="17">
        <v>3.2</v>
      </c>
      <c r="B28" s="18" t="s">
        <v>64</v>
      </c>
      <c r="C28" s="13">
        <f t="shared" si="11"/>
        <v>52</v>
      </c>
      <c r="D28" s="13">
        <f t="shared" si="6"/>
        <v>52</v>
      </c>
      <c r="E28" s="98">
        <v>31</v>
      </c>
      <c r="F28" s="19">
        <v>21</v>
      </c>
      <c r="G28" s="19">
        <v>0</v>
      </c>
      <c r="H28" s="19">
        <v>0</v>
      </c>
      <c r="I28" s="13">
        <f t="shared" si="7"/>
        <v>52</v>
      </c>
      <c r="J28" s="13">
        <f t="shared" si="8"/>
        <v>36</v>
      </c>
      <c r="K28" s="13">
        <f t="shared" si="9"/>
        <v>2</v>
      </c>
      <c r="L28" s="19">
        <v>2</v>
      </c>
      <c r="M28" s="19">
        <v>0</v>
      </c>
      <c r="N28" s="19">
        <v>34</v>
      </c>
      <c r="O28" s="19">
        <v>0</v>
      </c>
      <c r="P28" s="19">
        <v>0</v>
      </c>
      <c r="Q28" s="84">
        <f t="shared" si="10"/>
        <v>14</v>
      </c>
      <c r="R28" s="50"/>
      <c r="S28" s="19">
        <v>2</v>
      </c>
      <c r="T28" s="41">
        <f t="shared" si="3"/>
        <v>50</v>
      </c>
      <c r="U28" s="14">
        <f t="shared" si="2"/>
        <v>0.05555555555555555</v>
      </c>
      <c r="V28" s="46">
        <f t="shared" si="4"/>
        <v>52</v>
      </c>
      <c r="W28" s="107">
        <f t="shared" si="5"/>
        <v>52</v>
      </c>
    </row>
    <row r="29" spans="1:23" s="15" customFormat="1" ht="13.5" customHeight="1">
      <c r="A29" s="17">
        <v>3.3</v>
      </c>
      <c r="B29" s="18" t="s">
        <v>65</v>
      </c>
      <c r="C29" s="13">
        <f t="shared" si="11"/>
        <v>30</v>
      </c>
      <c r="D29" s="13">
        <f t="shared" si="6"/>
        <v>30</v>
      </c>
      <c r="E29" s="98">
        <v>22</v>
      </c>
      <c r="F29" s="19">
        <v>8</v>
      </c>
      <c r="G29" s="19">
        <v>1</v>
      </c>
      <c r="H29" s="19">
        <v>0</v>
      </c>
      <c r="I29" s="13">
        <f t="shared" si="7"/>
        <v>29</v>
      </c>
      <c r="J29" s="13">
        <f t="shared" si="8"/>
        <v>24</v>
      </c>
      <c r="K29" s="13">
        <f t="shared" si="9"/>
        <v>1</v>
      </c>
      <c r="L29" s="19">
        <v>1</v>
      </c>
      <c r="M29" s="19">
        <v>0</v>
      </c>
      <c r="N29" s="19">
        <v>23</v>
      </c>
      <c r="O29" s="19">
        <v>0</v>
      </c>
      <c r="P29" s="19">
        <v>0</v>
      </c>
      <c r="Q29" s="84">
        <f t="shared" si="10"/>
        <v>5</v>
      </c>
      <c r="R29" s="50"/>
      <c r="S29" s="19">
        <v>0</v>
      </c>
      <c r="T29" s="41">
        <f t="shared" si="3"/>
        <v>28</v>
      </c>
      <c r="U29" s="14">
        <f t="shared" si="2"/>
        <v>0.041666666666666664</v>
      </c>
      <c r="V29" s="46">
        <f t="shared" si="4"/>
        <v>29</v>
      </c>
      <c r="W29" s="107">
        <f t="shared" si="5"/>
        <v>29</v>
      </c>
    </row>
    <row r="30" spans="1:23" s="15" customFormat="1" ht="13.5" customHeight="1">
      <c r="A30" s="17">
        <v>3.4</v>
      </c>
      <c r="B30" s="18" t="s">
        <v>66</v>
      </c>
      <c r="C30" s="13">
        <f t="shared" si="11"/>
        <v>10</v>
      </c>
      <c r="D30" s="13">
        <f t="shared" si="6"/>
        <v>10</v>
      </c>
      <c r="E30" s="98">
        <v>8</v>
      </c>
      <c r="F30" s="19">
        <v>2</v>
      </c>
      <c r="G30" s="19">
        <v>0</v>
      </c>
      <c r="H30" s="19">
        <v>0</v>
      </c>
      <c r="I30" s="13">
        <f t="shared" si="7"/>
        <v>10</v>
      </c>
      <c r="J30" s="13">
        <f t="shared" si="8"/>
        <v>10</v>
      </c>
      <c r="K30" s="13">
        <f t="shared" si="9"/>
        <v>1</v>
      </c>
      <c r="L30" s="19">
        <v>1</v>
      </c>
      <c r="M30" s="19">
        <v>0</v>
      </c>
      <c r="N30" s="19">
        <v>9</v>
      </c>
      <c r="O30" s="19">
        <v>0</v>
      </c>
      <c r="P30" s="19">
        <v>0</v>
      </c>
      <c r="Q30" s="84">
        <f t="shared" si="10"/>
        <v>0</v>
      </c>
      <c r="R30" s="50"/>
      <c r="S30" s="19">
        <v>0</v>
      </c>
      <c r="T30" s="41">
        <f t="shared" si="3"/>
        <v>9</v>
      </c>
      <c r="U30" s="14">
        <f t="shared" si="2"/>
        <v>0.1</v>
      </c>
      <c r="V30" s="46">
        <f t="shared" si="4"/>
        <v>10</v>
      </c>
      <c r="W30" s="107">
        <f t="shared" si="5"/>
        <v>10</v>
      </c>
    </row>
    <row r="31" spans="1:23" s="68" customFormat="1" ht="22.5" customHeight="1">
      <c r="A31" s="77">
        <v>4</v>
      </c>
      <c r="B31" s="71" t="s">
        <v>67</v>
      </c>
      <c r="C31" s="72">
        <f t="shared" si="11"/>
        <v>89</v>
      </c>
      <c r="D31" s="72">
        <f t="shared" si="6"/>
        <v>89</v>
      </c>
      <c r="E31" s="91">
        <f>SUM(E32:E37)</f>
        <v>51</v>
      </c>
      <c r="F31" s="74">
        <f>SUM(F32:F37)</f>
        <v>38</v>
      </c>
      <c r="G31" s="74">
        <f>SUM(G32:G37)</f>
        <v>0</v>
      </c>
      <c r="H31" s="74">
        <f>SUM(H32:H37)</f>
        <v>0</v>
      </c>
      <c r="I31" s="72">
        <f t="shared" si="7"/>
        <v>89</v>
      </c>
      <c r="J31" s="72">
        <f t="shared" si="8"/>
        <v>65</v>
      </c>
      <c r="K31" s="72">
        <f t="shared" si="9"/>
        <v>24</v>
      </c>
      <c r="L31" s="74">
        <f>SUM(L32:L37)</f>
        <v>24</v>
      </c>
      <c r="M31" s="74">
        <f>SUM(M32:M37)</f>
        <v>0</v>
      </c>
      <c r="N31" s="74">
        <f>SUM(N32:N37)</f>
        <v>40</v>
      </c>
      <c r="O31" s="74">
        <f>SUM(O32:O37)</f>
        <v>0</v>
      </c>
      <c r="P31" s="74">
        <f>SUM(P32:P37)</f>
        <v>1</v>
      </c>
      <c r="Q31" s="84">
        <f t="shared" si="10"/>
        <v>20</v>
      </c>
      <c r="R31" s="78"/>
      <c r="S31" s="74">
        <f>SUM(S32:S37)</f>
        <v>4</v>
      </c>
      <c r="T31" s="79">
        <f t="shared" si="3"/>
        <v>65</v>
      </c>
      <c r="U31" s="76">
        <f t="shared" si="2"/>
        <v>0.36923076923076925</v>
      </c>
      <c r="V31" s="46">
        <f t="shared" si="4"/>
        <v>89</v>
      </c>
      <c r="W31" s="107">
        <f t="shared" si="5"/>
        <v>89</v>
      </c>
    </row>
    <row r="32" spans="1:23" s="15" customFormat="1" ht="13.5" customHeight="1">
      <c r="A32" s="17">
        <v>4.1</v>
      </c>
      <c r="B32" s="18" t="s">
        <v>69</v>
      </c>
      <c r="C32" s="13">
        <f t="shared" si="11"/>
        <v>25</v>
      </c>
      <c r="D32" s="13">
        <f t="shared" si="6"/>
        <v>25</v>
      </c>
      <c r="E32" s="86">
        <v>15</v>
      </c>
      <c r="F32" s="19">
        <v>10</v>
      </c>
      <c r="G32" s="19">
        <v>0</v>
      </c>
      <c r="H32" s="19">
        <v>0</v>
      </c>
      <c r="I32" s="13">
        <f t="shared" si="7"/>
        <v>25</v>
      </c>
      <c r="J32" s="13">
        <f t="shared" si="8"/>
        <v>25</v>
      </c>
      <c r="K32" s="13">
        <f t="shared" si="9"/>
        <v>8</v>
      </c>
      <c r="L32" s="19">
        <v>8</v>
      </c>
      <c r="M32" s="19">
        <v>0</v>
      </c>
      <c r="N32" s="19">
        <v>16</v>
      </c>
      <c r="O32" s="19">
        <v>0</v>
      </c>
      <c r="P32" s="19">
        <v>1</v>
      </c>
      <c r="Q32" s="85">
        <v>0</v>
      </c>
      <c r="R32" s="50"/>
      <c r="S32" s="19">
        <v>0</v>
      </c>
      <c r="T32" s="41">
        <f t="shared" si="3"/>
        <v>17</v>
      </c>
      <c r="U32" s="14">
        <f t="shared" si="2"/>
        <v>0.32</v>
      </c>
      <c r="V32" s="46">
        <f t="shared" si="4"/>
        <v>25</v>
      </c>
      <c r="W32" s="107">
        <f t="shared" si="5"/>
        <v>25</v>
      </c>
    </row>
    <row r="33" spans="1:23" s="15" customFormat="1" ht="15" customHeight="1">
      <c r="A33" s="17">
        <v>4.2</v>
      </c>
      <c r="B33" s="18" t="s">
        <v>70</v>
      </c>
      <c r="C33" s="13">
        <f t="shared" si="11"/>
        <v>30</v>
      </c>
      <c r="D33" s="13">
        <f t="shared" si="6"/>
        <v>30</v>
      </c>
      <c r="E33" s="86">
        <v>19</v>
      </c>
      <c r="F33" s="19">
        <v>11</v>
      </c>
      <c r="G33" s="19">
        <v>0</v>
      </c>
      <c r="H33" s="19">
        <v>0</v>
      </c>
      <c r="I33" s="13">
        <f t="shared" si="7"/>
        <v>30</v>
      </c>
      <c r="J33" s="13">
        <f t="shared" si="8"/>
        <v>16</v>
      </c>
      <c r="K33" s="13">
        <f t="shared" si="9"/>
        <v>6</v>
      </c>
      <c r="L33" s="19">
        <v>6</v>
      </c>
      <c r="M33" s="19">
        <v>0</v>
      </c>
      <c r="N33" s="19">
        <v>10</v>
      </c>
      <c r="O33" s="19">
        <v>0</v>
      </c>
      <c r="P33" s="19">
        <v>0</v>
      </c>
      <c r="Q33" s="85">
        <v>10</v>
      </c>
      <c r="R33" s="50"/>
      <c r="S33" s="19">
        <v>4</v>
      </c>
      <c r="T33" s="16">
        <f t="shared" si="3"/>
        <v>24</v>
      </c>
      <c r="U33" s="14">
        <f t="shared" si="2"/>
        <v>0.375</v>
      </c>
      <c r="V33" s="46">
        <f t="shared" si="4"/>
        <v>30</v>
      </c>
      <c r="W33" s="107">
        <f t="shared" si="5"/>
        <v>30</v>
      </c>
    </row>
    <row r="34" spans="1:23" s="15" customFormat="1" ht="13.5" customHeight="1">
      <c r="A34" s="17">
        <v>4.3</v>
      </c>
      <c r="B34" s="18" t="s">
        <v>71</v>
      </c>
      <c r="C34" s="13">
        <f t="shared" si="11"/>
        <v>13</v>
      </c>
      <c r="D34" s="13">
        <f t="shared" si="6"/>
        <v>13</v>
      </c>
      <c r="E34" s="86">
        <v>6</v>
      </c>
      <c r="F34" s="19">
        <v>7</v>
      </c>
      <c r="G34" s="19">
        <v>0</v>
      </c>
      <c r="H34" s="19">
        <v>0</v>
      </c>
      <c r="I34" s="13">
        <f t="shared" si="7"/>
        <v>13</v>
      </c>
      <c r="J34" s="13">
        <f t="shared" si="8"/>
        <v>10</v>
      </c>
      <c r="K34" s="13">
        <f t="shared" si="9"/>
        <v>5</v>
      </c>
      <c r="L34" s="19">
        <v>5</v>
      </c>
      <c r="M34" s="19">
        <v>0</v>
      </c>
      <c r="N34" s="19">
        <v>5</v>
      </c>
      <c r="O34" s="19">
        <v>0</v>
      </c>
      <c r="P34" s="19">
        <v>0</v>
      </c>
      <c r="Q34" s="85">
        <v>3</v>
      </c>
      <c r="R34" s="50"/>
      <c r="S34" s="19">
        <v>0</v>
      </c>
      <c r="T34" s="41">
        <f t="shared" si="3"/>
        <v>8</v>
      </c>
      <c r="U34" s="14">
        <f t="shared" si="2"/>
        <v>0.5</v>
      </c>
      <c r="V34" s="46">
        <f t="shared" si="4"/>
        <v>13</v>
      </c>
      <c r="W34" s="107">
        <f t="shared" si="5"/>
        <v>13</v>
      </c>
    </row>
    <row r="35" spans="1:23" s="15" customFormat="1" ht="13.5" customHeight="1">
      <c r="A35" s="17">
        <v>4.4</v>
      </c>
      <c r="B35" s="18" t="s">
        <v>72</v>
      </c>
      <c r="C35" s="13">
        <f t="shared" si="11"/>
        <v>14</v>
      </c>
      <c r="D35" s="13">
        <f t="shared" si="6"/>
        <v>14</v>
      </c>
      <c r="E35" s="86">
        <v>11</v>
      </c>
      <c r="F35" s="19">
        <v>3</v>
      </c>
      <c r="G35" s="19">
        <v>0</v>
      </c>
      <c r="H35" s="19">
        <v>0</v>
      </c>
      <c r="I35" s="13">
        <f t="shared" si="7"/>
        <v>14</v>
      </c>
      <c r="J35" s="13">
        <f t="shared" si="8"/>
        <v>7</v>
      </c>
      <c r="K35" s="13">
        <f t="shared" si="9"/>
        <v>5</v>
      </c>
      <c r="L35" s="19">
        <v>5</v>
      </c>
      <c r="M35" s="19">
        <v>0</v>
      </c>
      <c r="N35" s="19">
        <v>2</v>
      </c>
      <c r="O35" s="19">
        <v>0</v>
      </c>
      <c r="P35" s="19">
        <v>0</v>
      </c>
      <c r="Q35" s="85">
        <v>7</v>
      </c>
      <c r="R35" s="50"/>
      <c r="S35" s="19">
        <v>0</v>
      </c>
      <c r="T35" s="41">
        <f t="shared" si="3"/>
        <v>9</v>
      </c>
      <c r="U35" s="14">
        <f t="shared" si="2"/>
        <v>0.7142857142857143</v>
      </c>
      <c r="V35" s="46">
        <f t="shared" si="4"/>
        <v>14</v>
      </c>
      <c r="W35" s="107">
        <f t="shared" si="5"/>
        <v>14</v>
      </c>
    </row>
    <row r="36" spans="1:23" s="15" customFormat="1" ht="13.5" customHeight="1">
      <c r="A36" s="17">
        <v>4.5</v>
      </c>
      <c r="B36" s="18" t="s">
        <v>91</v>
      </c>
      <c r="C36" s="13">
        <f t="shared" si="11"/>
        <v>3</v>
      </c>
      <c r="D36" s="13">
        <f t="shared" si="6"/>
        <v>3</v>
      </c>
      <c r="E36" s="86">
        <v>0</v>
      </c>
      <c r="F36" s="19">
        <v>3</v>
      </c>
      <c r="G36" s="19">
        <v>0</v>
      </c>
      <c r="H36" s="19">
        <v>0</v>
      </c>
      <c r="I36" s="13">
        <f t="shared" si="7"/>
        <v>3</v>
      </c>
      <c r="J36" s="13">
        <f t="shared" si="8"/>
        <v>3</v>
      </c>
      <c r="K36" s="13">
        <f t="shared" si="9"/>
        <v>0</v>
      </c>
      <c r="L36" s="19">
        <v>0</v>
      </c>
      <c r="M36" s="19">
        <v>0</v>
      </c>
      <c r="N36" s="19">
        <v>3</v>
      </c>
      <c r="O36" s="19">
        <v>0</v>
      </c>
      <c r="P36" s="19">
        <v>0</v>
      </c>
      <c r="Q36" s="86">
        <v>0</v>
      </c>
      <c r="R36" s="50"/>
      <c r="S36" s="19">
        <v>0</v>
      </c>
      <c r="T36" s="41">
        <f t="shared" si="3"/>
        <v>3</v>
      </c>
      <c r="U36" s="14">
        <f t="shared" si="2"/>
        <v>0</v>
      </c>
      <c r="V36" s="46">
        <f t="shared" si="4"/>
        <v>3</v>
      </c>
      <c r="W36" s="107">
        <f t="shared" si="5"/>
        <v>3</v>
      </c>
    </row>
    <row r="37" spans="1:23" s="15" customFormat="1" ht="13.5" customHeight="1">
      <c r="A37" s="17">
        <v>4.6</v>
      </c>
      <c r="B37" s="18" t="s">
        <v>68</v>
      </c>
      <c r="C37" s="13">
        <f t="shared" si="11"/>
        <v>4</v>
      </c>
      <c r="D37" s="13">
        <f t="shared" si="6"/>
        <v>4</v>
      </c>
      <c r="E37" s="86">
        <v>0</v>
      </c>
      <c r="F37" s="19">
        <v>4</v>
      </c>
      <c r="G37" s="19">
        <v>0</v>
      </c>
      <c r="H37" s="19">
        <v>0</v>
      </c>
      <c r="I37" s="13">
        <f t="shared" si="7"/>
        <v>4</v>
      </c>
      <c r="J37" s="13">
        <f t="shared" si="8"/>
        <v>4</v>
      </c>
      <c r="K37" s="13">
        <f t="shared" si="9"/>
        <v>0</v>
      </c>
      <c r="L37" s="19">
        <v>0</v>
      </c>
      <c r="M37" s="19">
        <v>0</v>
      </c>
      <c r="N37" s="19">
        <v>4</v>
      </c>
      <c r="O37" s="19">
        <v>0</v>
      </c>
      <c r="P37" s="19">
        <v>0</v>
      </c>
      <c r="Q37" s="85">
        <v>0</v>
      </c>
      <c r="R37" s="50"/>
      <c r="S37" s="19">
        <v>0</v>
      </c>
      <c r="T37" s="41">
        <f t="shared" si="3"/>
        <v>4</v>
      </c>
      <c r="U37" s="14">
        <f t="shared" si="2"/>
        <v>0</v>
      </c>
      <c r="V37" s="46">
        <f t="shared" si="4"/>
        <v>4</v>
      </c>
      <c r="W37" s="107">
        <f t="shared" si="5"/>
        <v>4</v>
      </c>
    </row>
    <row r="38" spans="1:23" s="68" customFormat="1" ht="21.75" customHeight="1">
      <c r="A38" s="77">
        <v>5</v>
      </c>
      <c r="B38" s="71" t="s">
        <v>73</v>
      </c>
      <c r="C38" s="72">
        <f t="shared" si="11"/>
        <v>217</v>
      </c>
      <c r="D38" s="72">
        <f t="shared" si="6"/>
        <v>217</v>
      </c>
      <c r="E38" s="73">
        <f>SUM(E39:E40)</f>
        <v>176</v>
      </c>
      <c r="F38" s="74">
        <f>SUM(F39:F40)</f>
        <v>41</v>
      </c>
      <c r="G38" s="74">
        <f>SUM(G39:G40)</f>
        <v>0</v>
      </c>
      <c r="H38" s="74">
        <f>SUM(H39:H40)</f>
        <v>0</v>
      </c>
      <c r="I38" s="72">
        <f t="shared" si="7"/>
        <v>217</v>
      </c>
      <c r="J38" s="72">
        <f t="shared" si="8"/>
        <v>107</v>
      </c>
      <c r="K38" s="72">
        <f t="shared" si="9"/>
        <v>16</v>
      </c>
      <c r="L38" s="74">
        <f>SUM(L39:L40)</f>
        <v>10</v>
      </c>
      <c r="M38" s="74">
        <f>SUM(M39:M40)</f>
        <v>6</v>
      </c>
      <c r="N38" s="74">
        <f>SUM(N39:N40)</f>
        <v>91</v>
      </c>
      <c r="O38" s="74">
        <f>SUM(O39:O40)</f>
        <v>0</v>
      </c>
      <c r="P38" s="74">
        <f>SUM(P39:P40)</f>
        <v>0</v>
      </c>
      <c r="Q38" s="75">
        <f t="shared" si="10"/>
        <v>110</v>
      </c>
      <c r="R38" s="78"/>
      <c r="S38" s="74">
        <f>SUM(S39:S40)</f>
        <v>0</v>
      </c>
      <c r="T38" s="79">
        <f t="shared" si="3"/>
        <v>201</v>
      </c>
      <c r="U38" s="76">
        <f t="shared" si="2"/>
        <v>0.14953271028037382</v>
      </c>
      <c r="V38" s="46">
        <f t="shared" si="4"/>
        <v>217</v>
      </c>
      <c r="W38" s="107">
        <f t="shared" si="5"/>
        <v>217</v>
      </c>
    </row>
    <row r="39" spans="1:23" s="15" customFormat="1" ht="18.75" customHeight="1">
      <c r="A39" s="17">
        <v>5.1</v>
      </c>
      <c r="B39" s="18" t="s">
        <v>74</v>
      </c>
      <c r="C39" s="13">
        <f t="shared" si="11"/>
        <v>195</v>
      </c>
      <c r="D39" s="13">
        <f t="shared" si="6"/>
        <v>195</v>
      </c>
      <c r="E39" s="92">
        <v>161</v>
      </c>
      <c r="F39" s="19">
        <v>34</v>
      </c>
      <c r="G39" s="19">
        <v>0</v>
      </c>
      <c r="H39" s="19">
        <v>0</v>
      </c>
      <c r="I39" s="13">
        <f t="shared" si="7"/>
        <v>195</v>
      </c>
      <c r="J39" s="13">
        <f t="shared" si="8"/>
        <v>85</v>
      </c>
      <c r="K39" s="13">
        <f t="shared" si="9"/>
        <v>15</v>
      </c>
      <c r="L39" s="19">
        <v>9</v>
      </c>
      <c r="M39" s="19">
        <v>6</v>
      </c>
      <c r="N39" s="19">
        <v>70</v>
      </c>
      <c r="O39" s="19">
        <v>0</v>
      </c>
      <c r="P39" s="19">
        <v>0</v>
      </c>
      <c r="Q39" s="84">
        <f t="shared" si="10"/>
        <v>110</v>
      </c>
      <c r="R39" s="50"/>
      <c r="S39" s="19">
        <v>0</v>
      </c>
      <c r="T39" s="16">
        <f t="shared" si="3"/>
        <v>180</v>
      </c>
      <c r="U39" s="14">
        <f t="shared" si="2"/>
        <v>0.17647058823529413</v>
      </c>
      <c r="V39" s="46">
        <f t="shared" si="4"/>
        <v>195</v>
      </c>
      <c r="W39" s="107">
        <f t="shared" si="5"/>
        <v>195</v>
      </c>
    </row>
    <row r="40" spans="1:23" s="15" customFormat="1" ht="16.5" customHeight="1">
      <c r="A40" s="17">
        <v>5.2</v>
      </c>
      <c r="B40" s="18" t="s">
        <v>75</v>
      </c>
      <c r="C40" s="13">
        <f t="shared" si="11"/>
        <v>22</v>
      </c>
      <c r="D40" s="13">
        <f t="shared" si="6"/>
        <v>22</v>
      </c>
      <c r="E40" s="92">
        <v>15</v>
      </c>
      <c r="F40" s="19">
        <v>7</v>
      </c>
      <c r="G40" s="19">
        <v>0</v>
      </c>
      <c r="H40" s="19">
        <v>0</v>
      </c>
      <c r="I40" s="13">
        <f t="shared" si="7"/>
        <v>22</v>
      </c>
      <c r="J40" s="13">
        <f t="shared" si="8"/>
        <v>22</v>
      </c>
      <c r="K40" s="13">
        <f t="shared" si="9"/>
        <v>1</v>
      </c>
      <c r="L40" s="19">
        <v>1</v>
      </c>
      <c r="M40" s="19">
        <v>0</v>
      </c>
      <c r="N40" s="19">
        <v>21</v>
      </c>
      <c r="O40" s="19">
        <v>0</v>
      </c>
      <c r="P40" s="19">
        <v>0</v>
      </c>
      <c r="Q40" s="84">
        <f t="shared" si="10"/>
        <v>0</v>
      </c>
      <c r="R40" s="50"/>
      <c r="S40" s="19">
        <v>0</v>
      </c>
      <c r="T40" s="41">
        <f t="shared" si="3"/>
        <v>21</v>
      </c>
      <c r="U40" s="14">
        <f t="shared" si="2"/>
        <v>0.045454545454545456</v>
      </c>
      <c r="V40" s="46">
        <f t="shared" si="4"/>
        <v>22</v>
      </c>
      <c r="W40" s="107">
        <f t="shared" si="5"/>
        <v>22</v>
      </c>
    </row>
    <row r="41" spans="1:23" s="68" customFormat="1" ht="24" customHeight="1">
      <c r="A41" s="77">
        <v>6</v>
      </c>
      <c r="B41" s="71" t="s">
        <v>76</v>
      </c>
      <c r="C41" s="72">
        <f t="shared" si="11"/>
        <v>289</v>
      </c>
      <c r="D41" s="72">
        <f t="shared" si="6"/>
        <v>289</v>
      </c>
      <c r="E41" s="91">
        <f>SUM(E42:E48)</f>
        <v>216</v>
      </c>
      <c r="F41" s="74">
        <f>SUM(F42:F48)</f>
        <v>73</v>
      </c>
      <c r="G41" s="74">
        <f>SUM(G42:G48)</f>
        <v>0</v>
      </c>
      <c r="H41" s="74">
        <f>SUM(H42:H48)</f>
        <v>0</v>
      </c>
      <c r="I41" s="72">
        <f t="shared" si="7"/>
        <v>289</v>
      </c>
      <c r="J41" s="72">
        <f t="shared" si="8"/>
        <v>193</v>
      </c>
      <c r="K41" s="72">
        <f t="shared" si="9"/>
        <v>39</v>
      </c>
      <c r="L41" s="74">
        <f>SUM(L42:L48)</f>
        <v>29</v>
      </c>
      <c r="M41" s="74">
        <f>SUM(M42:M48)</f>
        <v>10</v>
      </c>
      <c r="N41" s="74">
        <f>SUM(N42:N48)</f>
        <v>154</v>
      </c>
      <c r="O41" s="74">
        <f>SUM(O42:O48)</f>
        <v>0</v>
      </c>
      <c r="P41" s="74">
        <f>SUM(P42:P48)</f>
        <v>0</v>
      </c>
      <c r="Q41" s="84">
        <f t="shared" si="10"/>
        <v>96</v>
      </c>
      <c r="R41" s="78"/>
      <c r="S41" s="74">
        <f>SUM(S42:S48)</f>
        <v>0</v>
      </c>
      <c r="T41" s="79">
        <f t="shared" si="3"/>
        <v>250</v>
      </c>
      <c r="U41" s="76">
        <f t="shared" si="2"/>
        <v>0.20207253886010362</v>
      </c>
      <c r="V41" s="46">
        <f t="shared" si="4"/>
        <v>289</v>
      </c>
      <c r="W41" s="107">
        <f t="shared" si="5"/>
        <v>289</v>
      </c>
    </row>
    <row r="42" spans="1:23" s="15" customFormat="1" ht="13.5" customHeight="1">
      <c r="A42" s="17">
        <v>6.1</v>
      </c>
      <c r="B42" s="18" t="s">
        <v>78</v>
      </c>
      <c r="C42" s="13">
        <f t="shared" si="11"/>
        <v>64</v>
      </c>
      <c r="D42" s="13">
        <f t="shared" si="6"/>
        <v>64</v>
      </c>
      <c r="E42" s="92">
        <v>49</v>
      </c>
      <c r="F42" s="19">
        <v>15</v>
      </c>
      <c r="G42" s="19">
        <v>0</v>
      </c>
      <c r="H42" s="19">
        <v>0</v>
      </c>
      <c r="I42" s="13">
        <f t="shared" si="7"/>
        <v>64</v>
      </c>
      <c r="J42" s="13">
        <f t="shared" si="8"/>
        <v>41</v>
      </c>
      <c r="K42" s="13">
        <f t="shared" si="9"/>
        <v>6</v>
      </c>
      <c r="L42" s="19">
        <v>5</v>
      </c>
      <c r="M42" s="19">
        <v>1</v>
      </c>
      <c r="N42" s="19">
        <v>35</v>
      </c>
      <c r="O42" s="19">
        <v>0</v>
      </c>
      <c r="P42" s="19">
        <v>0</v>
      </c>
      <c r="Q42" s="84">
        <f t="shared" si="10"/>
        <v>23</v>
      </c>
      <c r="R42" s="50"/>
      <c r="S42" s="19">
        <v>0</v>
      </c>
      <c r="T42" s="41">
        <f t="shared" si="3"/>
        <v>58</v>
      </c>
      <c r="U42" s="14">
        <f t="shared" si="2"/>
        <v>0.14634146341463414</v>
      </c>
      <c r="V42" s="46">
        <f t="shared" si="4"/>
        <v>64</v>
      </c>
      <c r="W42" s="107">
        <f t="shared" si="5"/>
        <v>64</v>
      </c>
    </row>
    <row r="43" spans="1:23" s="15" customFormat="1" ht="17.25" customHeight="1">
      <c r="A43" s="17">
        <v>6.2</v>
      </c>
      <c r="B43" s="18" t="s">
        <v>79</v>
      </c>
      <c r="C43" s="13">
        <f t="shared" si="11"/>
        <v>18</v>
      </c>
      <c r="D43" s="13">
        <f t="shared" si="6"/>
        <v>18</v>
      </c>
      <c r="E43" s="92">
        <v>18</v>
      </c>
      <c r="F43" s="19">
        <v>0</v>
      </c>
      <c r="G43" s="19">
        <v>0</v>
      </c>
      <c r="H43" s="19">
        <v>0</v>
      </c>
      <c r="I43" s="13">
        <f t="shared" si="7"/>
        <v>18</v>
      </c>
      <c r="J43" s="13">
        <f t="shared" si="8"/>
        <v>11</v>
      </c>
      <c r="K43" s="13">
        <f t="shared" si="9"/>
        <v>3</v>
      </c>
      <c r="L43" s="19">
        <v>0</v>
      </c>
      <c r="M43" s="19">
        <v>3</v>
      </c>
      <c r="N43" s="19">
        <v>8</v>
      </c>
      <c r="O43" s="19">
        <v>0</v>
      </c>
      <c r="P43" s="19">
        <v>0</v>
      </c>
      <c r="Q43" s="84">
        <f t="shared" si="10"/>
        <v>7</v>
      </c>
      <c r="R43" s="50"/>
      <c r="S43" s="19">
        <v>0</v>
      </c>
      <c r="T43" s="16">
        <f t="shared" si="3"/>
        <v>15</v>
      </c>
      <c r="U43" s="14">
        <f t="shared" si="2"/>
        <v>0.2727272727272727</v>
      </c>
      <c r="V43" s="46">
        <f t="shared" si="4"/>
        <v>18</v>
      </c>
      <c r="W43" s="107">
        <f t="shared" si="5"/>
        <v>18</v>
      </c>
    </row>
    <row r="44" spans="1:23" s="15" customFormat="1" ht="13.5" customHeight="1">
      <c r="A44" s="17">
        <v>6.3</v>
      </c>
      <c r="B44" s="18" t="s">
        <v>80</v>
      </c>
      <c r="C44" s="13">
        <f t="shared" si="11"/>
        <v>46</v>
      </c>
      <c r="D44" s="13">
        <f t="shared" si="6"/>
        <v>46</v>
      </c>
      <c r="E44" s="92">
        <v>27</v>
      </c>
      <c r="F44" s="19">
        <v>19</v>
      </c>
      <c r="G44" s="19">
        <v>0</v>
      </c>
      <c r="H44" s="19">
        <v>0</v>
      </c>
      <c r="I44" s="13">
        <f t="shared" si="7"/>
        <v>46</v>
      </c>
      <c r="J44" s="13">
        <f t="shared" si="8"/>
        <v>31</v>
      </c>
      <c r="K44" s="13">
        <f t="shared" si="9"/>
        <v>10</v>
      </c>
      <c r="L44" s="19">
        <v>9</v>
      </c>
      <c r="M44" s="19">
        <v>1</v>
      </c>
      <c r="N44" s="19">
        <v>21</v>
      </c>
      <c r="O44" s="19">
        <v>0</v>
      </c>
      <c r="P44" s="19">
        <v>0</v>
      </c>
      <c r="Q44" s="84">
        <f t="shared" si="10"/>
        <v>15</v>
      </c>
      <c r="R44" s="50"/>
      <c r="S44" s="19">
        <v>0</v>
      </c>
      <c r="T44" s="41">
        <f t="shared" si="3"/>
        <v>36</v>
      </c>
      <c r="U44" s="14">
        <f t="shared" si="2"/>
        <v>0.3225806451612903</v>
      </c>
      <c r="V44" s="46">
        <f t="shared" si="4"/>
        <v>46</v>
      </c>
      <c r="W44" s="107">
        <f t="shared" si="5"/>
        <v>46</v>
      </c>
    </row>
    <row r="45" spans="1:23" s="15" customFormat="1" ht="13.5" customHeight="1">
      <c r="A45" s="17">
        <v>6.4</v>
      </c>
      <c r="B45" s="18" t="s">
        <v>82</v>
      </c>
      <c r="C45" s="13">
        <f t="shared" si="11"/>
        <v>48</v>
      </c>
      <c r="D45" s="13">
        <f t="shared" si="6"/>
        <v>48</v>
      </c>
      <c r="E45" s="92">
        <v>33</v>
      </c>
      <c r="F45" s="19">
        <v>15</v>
      </c>
      <c r="G45" s="19">
        <v>0</v>
      </c>
      <c r="H45" s="19">
        <v>0</v>
      </c>
      <c r="I45" s="13">
        <f t="shared" si="7"/>
        <v>48</v>
      </c>
      <c r="J45" s="13">
        <f t="shared" si="8"/>
        <v>44</v>
      </c>
      <c r="K45" s="13">
        <f t="shared" si="9"/>
        <v>3</v>
      </c>
      <c r="L45" s="19">
        <v>1</v>
      </c>
      <c r="M45" s="19">
        <v>2</v>
      </c>
      <c r="N45" s="19">
        <v>41</v>
      </c>
      <c r="O45" s="19">
        <v>0</v>
      </c>
      <c r="P45" s="19">
        <v>0</v>
      </c>
      <c r="Q45" s="84">
        <f t="shared" si="10"/>
        <v>4</v>
      </c>
      <c r="R45" s="50"/>
      <c r="S45" s="19">
        <v>0</v>
      </c>
      <c r="T45" s="41">
        <f t="shared" si="3"/>
        <v>45</v>
      </c>
      <c r="U45" s="14">
        <f t="shared" si="2"/>
        <v>0.06818181818181818</v>
      </c>
      <c r="V45" s="46">
        <f t="shared" si="4"/>
        <v>48</v>
      </c>
      <c r="W45" s="107">
        <f t="shared" si="5"/>
        <v>48</v>
      </c>
    </row>
    <row r="46" spans="1:23" s="15" customFormat="1" ht="13.5" customHeight="1">
      <c r="A46" s="17">
        <v>6.5</v>
      </c>
      <c r="B46" s="18" t="s">
        <v>83</v>
      </c>
      <c r="C46" s="13">
        <f t="shared" si="11"/>
        <v>58</v>
      </c>
      <c r="D46" s="13">
        <f t="shared" si="6"/>
        <v>58</v>
      </c>
      <c r="E46" s="92">
        <v>36</v>
      </c>
      <c r="F46" s="19">
        <v>22</v>
      </c>
      <c r="G46" s="19">
        <v>0</v>
      </c>
      <c r="H46" s="19">
        <v>0</v>
      </c>
      <c r="I46" s="13">
        <f t="shared" si="7"/>
        <v>58</v>
      </c>
      <c r="J46" s="13">
        <f t="shared" si="8"/>
        <v>41</v>
      </c>
      <c r="K46" s="13">
        <f t="shared" si="9"/>
        <v>15</v>
      </c>
      <c r="L46" s="19">
        <v>14</v>
      </c>
      <c r="M46" s="19">
        <v>1</v>
      </c>
      <c r="N46" s="19">
        <v>26</v>
      </c>
      <c r="O46" s="19">
        <v>0</v>
      </c>
      <c r="P46" s="19">
        <v>0</v>
      </c>
      <c r="Q46" s="84">
        <f t="shared" si="10"/>
        <v>17</v>
      </c>
      <c r="R46" s="50"/>
      <c r="S46" s="19">
        <v>0</v>
      </c>
      <c r="T46" s="41">
        <f t="shared" si="3"/>
        <v>43</v>
      </c>
      <c r="U46" s="14">
        <f t="shared" si="2"/>
        <v>0.36585365853658536</v>
      </c>
      <c r="V46" s="46">
        <f t="shared" si="4"/>
        <v>58</v>
      </c>
      <c r="W46" s="107">
        <f t="shared" si="5"/>
        <v>58</v>
      </c>
    </row>
    <row r="47" spans="1:23" s="15" customFormat="1" ht="13.5" customHeight="1">
      <c r="A47" s="17">
        <v>6.6</v>
      </c>
      <c r="B47" s="18" t="s">
        <v>58</v>
      </c>
      <c r="C47" s="13">
        <f t="shared" si="11"/>
        <v>2</v>
      </c>
      <c r="D47" s="13">
        <f t="shared" si="6"/>
        <v>2</v>
      </c>
      <c r="E47" s="92">
        <v>0</v>
      </c>
      <c r="F47" s="19">
        <v>2</v>
      </c>
      <c r="G47" s="19">
        <v>0</v>
      </c>
      <c r="H47" s="19">
        <v>0</v>
      </c>
      <c r="I47" s="13">
        <f t="shared" si="7"/>
        <v>2</v>
      </c>
      <c r="J47" s="13">
        <f t="shared" si="8"/>
        <v>2</v>
      </c>
      <c r="K47" s="13">
        <f t="shared" si="9"/>
        <v>0</v>
      </c>
      <c r="L47" s="19">
        <v>0</v>
      </c>
      <c r="M47" s="19">
        <v>0</v>
      </c>
      <c r="N47" s="19">
        <v>2</v>
      </c>
      <c r="O47" s="19">
        <v>0</v>
      </c>
      <c r="P47" s="19">
        <v>0</v>
      </c>
      <c r="Q47" s="84">
        <f t="shared" si="10"/>
        <v>0</v>
      </c>
      <c r="R47" s="50"/>
      <c r="S47" s="19">
        <v>0</v>
      </c>
      <c r="T47" s="41">
        <f t="shared" si="3"/>
        <v>2</v>
      </c>
      <c r="U47" s="14">
        <f t="shared" si="2"/>
        <v>0</v>
      </c>
      <c r="V47" s="46">
        <f t="shared" si="4"/>
        <v>2</v>
      </c>
      <c r="W47" s="107">
        <f t="shared" si="5"/>
        <v>2</v>
      </c>
    </row>
    <row r="48" spans="1:23" s="15" customFormat="1" ht="13.5" customHeight="1">
      <c r="A48" s="17">
        <v>6.7</v>
      </c>
      <c r="B48" s="18" t="s">
        <v>92</v>
      </c>
      <c r="C48" s="13">
        <f t="shared" si="11"/>
        <v>53</v>
      </c>
      <c r="D48" s="13">
        <f t="shared" si="6"/>
        <v>53</v>
      </c>
      <c r="E48" s="92">
        <v>53</v>
      </c>
      <c r="F48" s="19">
        <v>0</v>
      </c>
      <c r="G48" s="19">
        <v>0</v>
      </c>
      <c r="H48" s="19">
        <v>0</v>
      </c>
      <c r="I48" s="13">
        <f t="shared" si="7"/>
        <v>53</v>
      </c>
      <c r="J48" s="13">
        <f t="shared" si="8"/>
        <v>23</v>
      </c>
      <c r="K48" s="13">
        <f t="shared" si="9"/>
        <v>2</v>
      </c>
      <c r="L48" s="19">
        <v>0</v>
      </c>
      <c r="M48" s="19">
        <v>2</v>
      </c>
      <c r="N48" s="19">
        <v>21</v>
      </c>
      <c r="O48" s="19">
        <v>0</v>
      </c>
      <c r="P48" s="19">
        <v>0</v>
      </c>
      <c r="Q48" s="84">
        <f t="shared" si="10"/>
        <v>30</v>
      </c>
      <c r="R48" s="50"/>
      <c r="S48" s="19">
        <v>0</v>
      </c>
      <c r="T48" s="41">
        <f t="shared" si="3"/>
        <v>51</v>
      </c>
      <c r="U48" s="14">
        <f t="shared" si="2"/>
        <v>0.08695652173913043</v>
      </c>
      <c r="V48" s="46">
        <f t="shared" si="4"/>
        <v>53</v>
      </c>
      <c r="W48" s="107">
        <f t="shared" si="5"/>
        <v>53</v>
      </c>
    </row>
    <row r="49" spans="1:23" s="24" customFormat="1" ht="18" customHeight="1">
      <c r="A49" s="134"/>
      <c r="B49" s="135"/>
      <c r="C49" s="135"/>
      <c r="D49" s="135"/>
      <c r="E49" s="135"/>
      <c r="F49" s="22"/>
      <c r="G49" s="22"/>
      <c r="H49" s="22"/>
      <c r="I49" s="23"/>
      <c r="J49" s="23"/>
      <c r="K49" s="23"/>
      <c r="L49" s="23"/>
      <c r="M49" s="23"/>
      <c r="N49" s="136" t="s">
        <v>95</v>
      </c>
      <c r="O49" s="137"/>
      <c r="P49" s="137"/>
      <c r="Q49" s="137"/>
      <c r="R49" s="137"/>
      <c r="S49" s="137"/>
      <c r="T49" s="137"/>
      <c r="U49" s="137"/>
      <c r="V49" s="105"/>
      <c r="W49" s="105"/>
    </row>
    <row r="50" spans="1:21" ht="15.75" customHeight="1">
      <c r="A50" s="138" t="s">
        <v>84</v>
      </c>
      <c r="B50" s="139"/>
      <c r="C50" s="139"/>
      <c r="D50" s="139"/>
      <c r="E50" s="139"/>
      <c r="F50" s="25"/>
      <c r="G50" s="25"/>
      <c r="H50" s="25"/>
      <c r="I50" s="26"/>
      <c r="J50" s="26"/>
      <c r="K50" s="26"/>
      <c r="L50" s="26"/>
      <c r="M50" s="26"/>
      <c r="N50" s="140" t="str">
        <f>'[1]TT'!C5</f>
        <v>CỤC TRƯỞNG</v>
      </c>
      <c r="O50" s="140"/>
      <c r="P50" s="140"/>
      <c r="Q50" s="140"/>
      <c r="R50" s="140"/>
      <c r="S50" s="140"/>
      <c r="T50" s="140"/>
      <c r="U50" s="140"/>
    </row>
    <row r="51" spans="1:21" ht="57.75" customHeight="1">
      <c r="A51" s="27"/>
      <c r="B51" s="25"/>
      <c r="C51" s="27"/>
      <c r="D51" s="27"/>
      <c r="E51" s="94"/>
      <c r="F51" s="28"/>
      <c r="G51" s="28"/>
      <c r="H51" s="28"/>
      <c r="I51" s="26"/>
      <c r="J51" s="26"/>
      <c r="K51" s="26"/>
      <c r="L51" s="26"/>
      <c r="M51" s="26"/>
      <c r="N51" s="26"/>
      <c r="O51" s="26"/>
      <c r="P51" s="28"/>
      <c r="Q51" s="87"/>
      <c r="R51" s="28"/>
      <c r="S51" s="26"/>
      <c r="T51" s="30"/>
      <c r="U51" s="30"/>
    </row>
    <row r="52" spans="1:21" ht="15.75" customHeight="1">
      <c r="A52" s="130" t="str">
        <f>'[1]TT'!C6</f>
        <v>TRẦN ĐỨC TOẢN</v>
      </c>
      <c r="B52" s="130"/>
      <c r="C52" s="130"/>
      <c r="D52" s="130"/>
      <c r="E52" s="130"/>
      <c r="F52" s="31" t="s">
        <v>45</v>
      </c>
      <c r="G52" s="31"/>
      <c r="H52" s="31"/>
      <c r="I52" s="31"/>
      <c r="J52" s="31"/>
      <c r="K52" s="31"/>
      <c r="L52" s="31"/>
      <c r="M52" s="31"/>
      <c r="N52" s="131" t="s">
        <v>97</v>
      </c>
      <c r="O52" s="131"/>
      <c r="P52" s="131"/>
      <c r="Q52" s="131"/>
      <c r="R52" s="131"/>
      <c r="S52" s="131"/>
      <c r="T52" s="131"/>
      <c r="U52" s="131"/>
    </row>
    <row r="53" spans="1:21" ht="15.75">
      <c r="A53" s="31"/>
      <c r="B53" s="31"/>
      <c r="C53" s="31"/>
      <c r="D53" s="31"/>
      <c r="E53" s="95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88"/>
      <c r="R53" s="32"/>
      <c r="S53" s="32"/>
      <c r="T53" s="32"/>
      <c r="U53" s="32"/>
    </row>
  </sheetData>
  <sheetProtection formatCells="0" formatColumns="0" formatRows="0" insertRows="0" deleteRows="0"/>
  <mergeCells count="35">
    <mergeCell ref="A52:E52"/>
    <mergeCell ref="N52:U52"/>
    <mergeCell ref="A8:B8"/>
    <mergeCell ref="A9:B9"/>
    <mergeCell ref="A49:E49"/>
    <mergeCell ref="N49:U49"/>
    <mergeCell ref="A50:E50"/>
    <mergeCell ref="N50:U50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view="pageBreakPreview" zoomScale="85" zoomScaleSheetLayoutView="85" zoomScalePageLayoutView="0" workbookViewId="0" topLeftCell="A31">
      <selection activeCell="X41" sqref="X41"/>
    </sheetView>
  </sheetViews>
  <sheetFormatPr defaultColWidth="9.00390625" defaultRowHeight="15.75"/>
  <cols>
    <col min="1" max="1" width="3.50390625" style="1" customWidth="1"/>
    <col min="2" max="2" width="19.50390625" style="1" customWidth="1"/>
    <col min="3" max="3" width="11.75390625" style="1" customWidth="1"/>
    <col min="4" max="4" width="11.50390625" style="1" customWidth="1"/>
    <col min="5" max="5" width="10.50390625" style="1" customWidth="1"/>
    <col min="6" max="6" width="7.875" style="1" customWidth="1"/>
    <col min="7" max="7" width="5.875" style="1" customWidth="1"/>
    <col min="8" max="8" width="11.125" style="1" customWidth="1"/>
    <col min="9" max="9" width="10.875" style="1" customWidth="1"/>
    <col min="10" max="10" width="9.625" style="1" customWidth="1"/>
    <col min="11" max="11" width="9.375" style="1" customWidth="1"/>
    <col min="12" max="12" width="8.875" style="1" customWidth="1"/>
    <col min="13" max="13" width="6.75390625" style="34" customWidth="1"/>
    <col min="14" max="14" width="10.875" style="34" customWidth="1"/>
    <col min="15" max="15" width="7.25390625" style="34" customWidth="1"/>
    <col min="16" max="16" width="8.50390625" style="34" customWidth="1"/>
    <col min="17" max="17" width="11.25390625" style="34" customWidth="1"/>
    <col min="18" max="18" width="6.00390625" style="34" customWidth="1"/>
    <col min="19" max="19" width="8.875" style="34" customWidth="1"/>
    <col min="20" max="20" width="10.50390625" style="34" customWidth="1"/>
    <col min="21" max="21" width="7.25390625" style="34" customWidth="1"/>
    <col min="22" max="22" width="15.75390625" style="101" bestFit="1" customWidth="1"/>
    <col min="23" max="23" width="12.875" style="43" bestFit="1" customWidth="1"/>
    <col min="24" max="24" width="11.625" style="43" bestFit="1" customWidth="1"/>
    <col min="25" max="16384" width="9.00390625" style="1" customWidth="1"/>
  </cols>
  <sheetData>
    <row r="1" spans="1:21" ht="69" customHeight="1">
      <c r="A1" s="141" t="s">
        <v>85</v>
      </c>
      <c r="B1" s="141"/>
      <c r="C1" s="141"/>
      <c r="D1" s="141"/>
      <c r="E1" s="142" t="s">
        <v>93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 t="str">
        <f>'[1]TT'!C2</f>
        <v>Đơn vị  báo cáo: 
Đơn vị nhận báo cáo: </v>
      </c>
      <c r="Q1" s="143"/>
      <c r="R1" s="143"/>
      <c r="S1" s="143"/>
      <c r="T1" s="143"/>
      <c r="U1" s="143"/>
    </row>
    <row r="2" spans="1:21" ht="17.25" customHeight="1">
      <c r="A2" s="2"/>
      <c r="B2" s="5"/>
      <c r="C2" s="35"/>
      <c r="D2" s="35"/>
      <c r="E2" s="35"/>
      <c r="F2" s="5"/>
      <c r="G2" s="5"/>
      <c r="H2" s="36"/>
      <c r="I2" s="37">
        <f>COUNTBLANK(D10:U48)</f>
        <v>6</v>
      </c>
      <c r="J2" s="7">
        <f>COUNTA(D10:U48)</f>
        <v>699</v>
      </c>
      <c r="K2" s="7">
        <f>I2+J2</f>
        <v>705</v>
      </c>
      <c r="L2" s="7"/>
      <c r="M2" s="38"/>
      <c r="N2" s="8"/>
      <c r="O2" s="8"/>
      <c r="P2" s="112" t="s">
        <v>86</v>
      </c>
      <c r="Q2" s="112"/>
      <c r="R2" s="112"/>
      <c r="S2" s="112"/>
      <c r="T2" s="112"/>
      <c r="U2" s="112"/>
    </row>
    <row r="3" spans="1:24" s="10" customFormat="1" ht="15.75" customHeight="1">
      <c r="A3" s="144" t="s">
        <v>2</v>
      </c>
      <c r="B3" s="144" t="s">
        <v>3</v>
      </c>
      <c r="C3" s="147" t="s">
        <v>5</v>
      </c>
      <c r="D3" s="148" t="s">
        <v>6</v>
      </c>
      <c r="E3" s="148"/>
      <c r="F3" s="149" t="s">
        <v>7</v>
      </c>
      <c r="G3" s="150" t="s">
        <v>87</v>
      </c>
      <c r="H3" s="149" t="s">
        <v>9</v>
      </c>
      <c r="I3" s="151" t="s">
        <v>6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 t="s">
        <v>10</v>
      </c>
      <c r="U3" s="156" t="s">
        <v>11</v>
      </c>
      <c r="V3" s="102"/>
      <c r="W3" s="44"/>
      <c r="X3" s="44"/>
    </row>
    <row r="4" spans="1:24" s="11" customFormat="1" ht="15.75" customHeight="1">
      <c r="A4" s="145"/>
      <c r="B4" s="145"/>
      <c r="C4" s="147"/>
      <c r="D4" s="148" t="s">
        <v>12</v>
      </c>
      <c r="E4" s="148" t="s">
        <v>13</v>
      </c>
      <c r="F4" s="149"/>
      <c r="G4" s="150"/>
      <c r="H4" s="149"/>
      <c r="I4" s="149" t="s">
        <v>14</v>
      </c>
      <c r="J4" s="148" t="s">
        <v>6</v>
      </c>
      <c r="K4" s="148"/>
      <c r="L4" s="148"/>
      <c r="M4" s="148"/>
      <c r="N4" s="148"/>
      <c r="O4" s="148"/>
      <c r="P4" s="148"/>
      <c r="Q4" s="150" t="s">
        <v>15</v>
      </c>
      <c r="R4" s="149" t="s">
        <v>16</v>
      </c>
      <c r="S4" s="158" t="s">
        <v>17</v>
      </c>
      <c r="T4" s="154"/>
      <c r="U4" s="157"/>
      <c r="V4" s="103"/>
      <c r="W4" s="45"/>
      <c r="X4" s="45"/>
    </row>
    <row r="5" spans="1:24" s="10" customFormat="1" ht="15.75" customHeight="1">
      <c r="A5" s="145"/>
      <c r="B5" s="145"/>
      <c r="C5" s="147"/>
      <c r="D5" s="148"/>
      <c r="E5" s="148"/>
      <c r="F5" s="149"/>
      <c r="G5" s="150"/>
      <c r="H5" s="149"/>
      <c r="I5" s="149"/>
      <c r="J5" s="149" t="s">
        <v>18</v>
      </c>
      <c r="K5" s="148" t="s">
        <v>6</v>
      </c>
      <c r="L5" s="148"/>
      <c r="M5" s="148"/>
      <c r="N5" s="149" t="s">
        <v>19</v>
      </c>
      <c r="O5" s="149" t="s">
        <v>20</v>
      </c>
      <c r="P5" s="149" t="s">
        <v>21</v>
      </c>
      <c r="Q5" s="150"/>
      <c r="R5" s="149"/>
      <c r="S5" s="158"/>
      <c r="T5" s="154"/>
      <c r="U5" s="157"/>
      <c r="V5" s="102"/>
      <c r="W5" s="44"/>
      <c r="X5" s="44"/>
    </row>
    <row r="6" spans="1:24" s="10" customFormat="1" ht="15.75" customHeight="1">
      <c r="A6" s="145"/>
      <c r="B6" s="145"/>
      <c r="C6" s="147"/>
      <c r="D6" s="148"/>
      <c r="E6" s="148"/>
      <c r="F6" s="149"/>
      <c r="G6" s="150"/>
      <c r="H6" s="149"/>
      <c r="I6" s="149"/>
      <c r="J6" s="149"/>
      <c r="K6" s="148"/>
      <c r="L6" s="148"/>
      <c r="M6" s="148"/>
      <c r="N6" s="149"/>
      <c r="O6" s="149"/>
      <c r="P6" s="149"/>
      <c r="Q6" s="150"/>
      <c r="R6" s="149"/>
      <c r="S6" s="158"/>
      <c r="T6" s="154"/>
      <c r="U6" s="157"/>
      <c r="V6" s="102"/>
      <c r="W6" s="44"/>
      <c r="X6" s="44"/>
    </row>
    <row r="7" spans="1:24" s="10" customFormat="1" ht="69" customHeight="1">
      <c r="A7" s="146"/>
      <c r="B7" s="146"/>
      <c r="C7" s="147"/>
      <c r="D7" s="148"/>
      <c r="E7" s="148"/>
      <c r="F7" s="149"/>
      <c r="G7" s="150"/>
      <c r="H7" s="149"/>
      <c r="I7" s="149"/>
      <c r="J7" s="149"/>
      <c r="K7" s="42" t="s">
        <v>22</v>
      </c>
      <c r="L7" s="42" t="s">
        <v>23</v>
      </c>
      <c r="M7" s="42" t="s">
        <v>88</v>
      </c>
      <c r="N7" s="149"/>
      <c r="O7" s="149"/>
      <c r="P7" s="149"/>
      <c r="Q7" s="150"/>
      <c r="R7" s="149"/>
      <c r="S7" s="158"/>
      <c r="T7" s="155"/>
      <c r="U7" s="157"/>
      <c r="V7" s="102"/>
      <c r="W7" s="47"/>
      <c r="X7" s="44"/>
    </row>
    <row r="8" spans="1:21" ht="14.25" customHeight="1">
      <c r="A8" s="132" t="s">
        <v>24</v>
      </c>
      <c r="B8" s="133"/>
      <c r="C8" s="12" t="s">
        <v>25</v>
      </c>
      <c r="D8" s="12" t="s">
        <v>26</v>
      </c>
      <c r="E8" s="12" t="s">
        <v>27</v>
      </c>
      <c r="F8" s="12" t="s">
        <v>28</v>
      </c>
      <c r="G8" s="12" t="s">
        <v>29</v>
      </c>
      <c r="H8" s="12" t="s">
        <v>30</v>
      </c>
      <c r="I8" s="12" t="s">
        <v>31</v>
      </c>
      <c r="J8" s="12" t="s">
        <v>32</v>
      </c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</row>
    <row r="9" spans="1:24" ht="14.25" customHeight="1">
      <c r="A9" s="132" t="s">
        <v>89</v>
      </c>
      <c r="B9" s="133"/>
      <c r="C9" s="55">
        <f>D9+E9</f>
        <v>807048982</v>
      </c>
      <c r="D9" s="56">
        <f>D10+D15</f>
        <v>793660837</v>
      </c>
      <c r="E9" s="56">
        <f aca="true" t="shared" si="0" ref="E9:T9">E10+E15</f>
        <v>13388145</v>
      </c>
      <c r="F9" s="56">
        <f t="shared" si="0"/>
        <v>5264</v>
      </c>
      <c r="G9" s="56">
        <f t="shared" si="0"/>
        <v>0</v>
      </c>
      <c r="H9" s="56">
        <f t="shared" si="0"/>
        <v>807043718</v>
      </c>
      <c r="I9" s="56">
        <f t="shared" si="0"/>
        <v>703686854</v>
      </c>
      <c r="J9" s="56">
        <f t="shared" si="0"/>
        <v>2672088</v>
      </c>
      <c r="K9" s="56">
        <f t="shared" si="0"/>
        <v>2498223</v>
      </c>
      <c r="L9" s="56">
        <f t="shared" si="0"/>
        <v>81951</v>
      </c>
      <c r="M9" s="56">
        <f t="shared" si="0"/>
        <v>91914</v>
      </c>
      <c r="N9" s="56">
        <f t="shared" si="0"/>
        <v>700802947</v>
      </c>
      <c r="O9" s="56">
        <f t="shared" si="0"/>
        <v>0</v>
      </c>
      <c r="P9" s="56">
        <f t="shared" si="0"/>
        <v>211819</v>
      </c>
      <c r="Q9" s="56">
        <f t="shared" si="0"/>
        <v>102344806</v>
      </c>
      <c r="R9" s="56">
        <f t="shared" si="0"/>
        <v>0</v>
      </c>
      <c r="S9" s="56">
        <f t="shared" si="0"/>
        <v>1012058</v>
      </c>
      <c r="T9" s="56">
        <f t="shared" si="0"/>
        <v>804371630</v>
      </c>
      <c r="U9" s="57">
        <f aca="true" t="shared" si="1" ref="U9:U48">IF(I9&lt;&gt;0,J9/I9,"")</f>
        <v>0.0037972686072091947</v>
      </c>
      <c r="V9" s="104">
        <f>IF(H9=C9-F9-G9,H9,"KT lai")</f>
        <v>807043718</v>
      </c>
      <c r="W9" s="106">
        <f>I9+Q9+R9+S9</f>
        <v>807043718</v>
      </c>
      <c r="X9" s="106">
        <f>V9-W9</f>
        <v>0</v>
      </c>
    </row>
    <row r="10" spans="1:24" s="68" customFormat="1" ht="13.5" customHeight="1">
      <c r="A10" s="69" t="s">
        <v>46</v>
      </c>
      <c r="B10" s="64" t="s">
        <v>90</v>
      </c>
      <c r="C10" s="65">
        <f aca="true" t="shared" si="2" ref="C10:C48">D10+E10</f>
        <v>644441029</v>
      </c>
      <c r="D10" s="66">
        <f>SUM(D11:D14)</f>
        <v>641727246</v>
      </c>
      <c r="E10" s="66">
        <f aca="true" t="shared" si="3" ref="E10:T10">SUM(E11:E14)</f>
        <v>2713783</v>
      </c>
      <c r="F10" s="66">
        <f t="shared" si="3"/>
        <v>5264</v>
      </c>
      <c r="G10" s="66">
        <f t="shared" si="3"/>
        <v>0</v>
      </c>
      <c r="H10" s="66">
        <f t="shared" si="3"/>
        <v>644435765</v>
      </c>
      <c r="I10" s="66">
        <f t="shared" si="3"/>
        <v>642447707</v>
      </c>
      <c r="J10" s="66">
        <f t="shared" si="3"/>
        <v>813832</v>
      </c>
      <c r="K10" s="66">
        <f t="shared" si="3"/>
        <v>813832</v>
      </c>
      <c r="L10" s="66">
        <f t="shared" si="3"/>
        <v>0</v>
      </c>
      <c r="M10" s="66">
        <f t="shared" si="3"/>
        <v>0</v>
      </c>
      <c r="N10" s="66">
        <f t="shared" si="3"/>
        <v>641633875</v>
      </c>
      <c r="O10" s="66">
        <f t="shared" si="3"/>
        <v>0</v>
      </c>
      <c r="P10" s="66">
        <f t="shared" si="3"/>
        <v>0</v>
      </c>
      <c r="Q10" s="66">
        <f t="shared" si="3"/>
        <v>1844879</v>
      </c>
      <c r="R10" s="66">
        <f t="shared" si="3"/>
        <v>0</v>
      </c>
      <c r="S10" s="66">
        <f t="shared" si="3"/>
        <v>143179</v>
      </c>
      <c r="T10" s="66">
        <f t="shared" si="3"/>
        <v>643621933</v>
      </c>
      <c r="U10" s="67">
        <f t="shared" si="1"/>
        <v>0.0012667676935143922</v>
      </c>
      <c r="V10" s="104">
        <f>IF(H10=C10-F10-G10,H10,"KT lai")</f>
        <v>644435765</v>
      </c>
      <c r="W10" s="106">
        <f>I10+Q10+R10+S10</f>
        <v>644435765</v>
      </c>
      <c r="X10" s="106">
        <f>V10-W10</f>
        <v>0</v>
      </c>
    </row>
    <row r="11" spans="1:24" s="15" customFormat="1" ht="13.5" customHeight="1">
      <c r="A11" s="39">
        <v>1.1</v>
      </c>
      <c r="B11" s="40" t="s">
        <v>47</v>
      </c>
      <c r="C11" s="55">
        <f t="shared" si="2"/>
        <v>6042648</v>
      </c>
      <c r="D11" s="56">
        <v>5954058</v>
      </c>
      <c r="E11" s="54">
        <v>88590</v>
      </c>
      <c r="F11" s="54">
        <v>0</v>
      </c>
      <c r="G11" s="54">
        <v>0</v>
      </c>
      <c r="H11" s="55">
        <f aca="true" t="shared" si="4" ref="H11:H48">C11-G11-F11</f>
        <v>6042648</v>
      </c>
      <c r="I11" s="55">
        <f aca="true" t="shared" si="5" ref="I11:I48">K11+L11+M11+N11+O11+P11</f>
        <v>5377362</v>
      </c>
      <c r="J11" s="55">
        <f aca="true" t="shared" si="6" ref="J11:J48">K11+L11+M11</f>
        <v>500</v>
      </c>
      <c r="K11" s="54">
        <v>500</v>
      </c>
      <c r="L11" s="54">
        <v>0</v>
      </c>
      <c r="M11" s="54">
        <v>0</v>
      </c>
      <c r="N11" s="54">
        <f>4396284+980578</f>
        <v>5376862</v>
      </c>
      <c r="O11" s="54">
        <v>0</v>
      </c>
      <c r="P11" s="56">
        <v>0</v>
      </c>
      <c r="Q11" s="54">
        <v>665286</v>
      </c>
      <c r="R11" s="54">
        <v>0</v>
      </c>
      <c r="S11" s="56">
        <v>0</v>
      </c>
      <c r="T11" s="55">
        <f aca="true" t="shared" si="7" ref="T11:T48">SUM(N11:S11)</f>
        <v>6042148</v>
      </c>
      <c r="U11" s="57">
        <f t="shared" si="1"/>
        <v>9.298239545710331E-05</v>
      </c>
      <c r="V11" s="104">
        <f aca="true" t="shared" si="8" ref="V11:V48">IF(H11=C11-F11-G11,H11,"KT lai")</f>
        <v>6042648</v>
      </c>
      <c r="W11" s="106">
        <f aca="true" t="shared" si="9" ref="W11:W48">I11+Q11+R11+S11</f>
        <v>6042648</v>
      </c>
      <c r="X11" s="106">
        <f aca="true" t="shared" si="10" ref="X11:X48">V11-W11</f>
        <v>0</v>
      </c>
    </row>
    <row r="12" spans="1:24" s="15" customFormat="1" ht="13.5" customHeight="1">
      <c r="A12" s="39">
        <v>1.2</v>
      </c>
      <c r="B12" s="40" t="s">
        <v>48</v>
      </c>
      <c r="C12" s="55">
        <f t="shared" si="2"/>
        <v>3827759</v>
      </c>
      <c r="D12" s="56">
        <v>2875278</v>
      </c>
      <c r="E12" s="54">
        <v>952481</v>
      </c>
      <c r="F12" s="54">
        <v>0</v>
      </c>
      <c r="G12" s="54">
        <v>0</v>
      </c>
      <c r="H12" s="55">
        <f t="shared" si="4"/>
        <v>3827759</v>
      </c>
      <c r="I12" s="55">
        <f t="shared" si="5"/>
        <v>3827759</v>
      </c>
      <c r="J12" s="55">
        <f t="shared" si="6"/>
        <v>802615</v>
      </c>
      <c r="K12" s="54">
        <v>802615</v>
      </c>
      <c r="L12" s="54">
        <v>0</v>
      </c>
      <c r="M12" s="54">
        <v>0</v>
      </c>
      <c r="N12" s="54">
        <f>6348989-3323845</f>
        <v>3025144</v>
      </c>
      <c r="O12" s="54">
        <v>0</v>
      </c>
      <c r="P12" s="56">
        <v>0</v>
      </c>
      <c r="Q12" s="54">
        <v>0</v>
      </c>
      <c r="R12" s="54">
        <v>0</v>
      </c>
      <c r="S12" s="56">
        <v>0</v>
      </c>
      <c r="T12" s="55">
        <f t="shared" si="7"/>
        <v>3025144</v>
      </c>
      <c r="U12" s="57">
        <f t="shared" si="1"/>
        <v>0.20968274125931124</v>
      </c>
      <c r="V12" s="104">
        <f t="shared" si="8"/>
        <v>3827759</v>
      </c>
      <c r="W12" s="106">
        <f t="shared" si="9"/>
        <v>3827759</v>
      </c>
      <c r="X12" s="106">
        <f t="shared" si="10"/>
        <v>0</v>
      </c>
    </row>
    <row r="13" spans="1:24" s="15" customFormat="1" ht="13.5" customHeight="1">
      <c r="A13" s="39">
        <v>1.3</v>
      </c>
      <c r="B13" s="40" t="s">
        <v>49</v>
      </c>
      <c r="C13" s="55">
        <f t="shared" si="2"/>
        <v>2249627</v>
      </c>
      <c r="D13" s="56">
        <v>1547862</v>
      </c>
      <c r="E13" s="54">
        <v>701765</v>
      </c>
      <c r="F13" s="54">
        <v>0</v>
      </c>
      <c r="G13" s="54">
        <v>0</v>
      </c>
      <c r="H13" s="55">
        <f t="shared" si="4"/>
        <v>2249627</v>
      </c>
      <c r="I13" s="55">
        <f t="shared" si="5"/>
        <v>926855</v>
      </c>
      <c r="J13" s="55">
        <f t="shared" si="6"/>
        <v>2300</v>
      </c>
      <c r="K13" s="54">
        <v>2300</v>
      </c>
      <c r="L13" s="54">
        <v>0</v>
      </c>
      <c r="M13" s="54">
        <v>0</v>
      </c>
      <c r="N13" s="54">
        <f>924535+20</f>
        <v>924555</v>
      </c>
      <c r="O13" s="54">
        <v>0</v>
      </c>
      <c r="P13" s="56">
        <v>0</v>
      </c>
      <c r="Q13" s="58">
        <f>2430975-1251382</f>
        <v>1179593</v>
      </c>
      <c r="R13" s="54">
        <v>0</v>
      </c>
      <c r="S13" s="56">
        <v>143179</v>
      </c>
      <c r="T13" s="55">
        <f t="shared" si="7"/>
        <v>2247327</v>
      </c>
      <c r="U13" s="57">
        <f t="shared" si="1"/>
        <v>0.0024815100528130076</v>
      </c>
      <c r="V13" s="104">
        <f t="shared" si="8"/>
        <v>2249627</v>
      </c>
      <c r="W13" s="106">
        <f t="shared" si="9"/>
        <v>2249627</v>
      </c>
      <c r="X13" s="106">
        <f t="shared" si="10"/>
        <v>0</v>
      </c>
    </row>
    <row r="14" spans="1:24" s="15" customFormat="1" ht="13.5" customHeight="1">
      <c r="A14" s="39">
        <v>1.4</v>
      </c>
      <c r="B14" s="40" t="s">
        <v>77</v>
      </c>
      <c r="C14" s="55">
        <f t="shared" si="2"/>
        <v>632320995</v>
      </c>
      <c r="D14" s="59">
        <v>631350048</v>
      </c>
      <c r="E14" s="54">
        <v>970947</v>
      </c>
      <c r="F14" s="54">
        <v>5264</v>
      </c>
      <c r="G14" s="54">
        <v>0</v>
      </c>
      <c r="H14" s="55">
        <f t="shared" si="4"/>
        <v>632315731</v>
      </c>
      <c r="I14" s="55">
        <f t="shared" si="5"/>
        <v>632315731</v>
      </c>
      <c r="J14" s="55">
        <f t="shared" si="6"/>
        <v>8417</v>
      </c>
      <c r="K14" s="54">
        <v>8417</v>
      </c>
      <c r="L14" s="54">
        <v>0</v>
      </c>
      <c r="M14" s="54">
        <v>0</v>
      </c>
      <c r="N14" s="54">
        <v>632307314</v>
      </c>
      <c r="O14" s="54">
        <v>0</v>
      </c>
      <c r="P14" s="56">
        <v>0</v>
      </c>
      <c r="Q14" s="54">
        <v>0</v>
      </c>
      <c r="R14" s="54">
        <v>0</v>
      </c>
      <c r="S14" s="56">
        <v>0</v>
      </c>
      <c r="T14" s="55">
        <f t="shared" si="7"/>
        <v>632307314</v>
      </c>
      <c r="U14" s="57">
        <f t="shared" si="1"/>
        <v>1.3311387946475114E-05</v>
      </c>
      <c r="V14" s="104">
        <f t="shared" si="8"/>
        <v>632315731</v>
      </c>
      <c r="W14" s="106">
        <f t="shared" si="9"/>
        <v>632315731</v>
      </c>
      <c r="X14" s="106">
        <f t="shared" si="10"/>
        <v>0</v>
      </c>
    </row>
    <row r="15" spans="1:24" s="68" customFormat="1" ht="33" customHeight="1">
      <c r="A15" s="69" t="s">
        <v>50</v>
      </c>
      <c r="B15" s="64" t="s">
        <v>51</v>
      </c>
      <c r="C15" s="65">
        <f t="shared" si="2"/>
        <v>162607953</v>
      </c>
      <c r="D15" s="66">
        <f>D16+D21+D26+D31+D38+D41</f>
        <v>151933591</v>
      </c>
      <c r="E15" s="66">
        <f aca="true" t="shared" si="11" ref="E15:T15">E16+E21+E26+E31+E38+E41</f>
        <v>10674362</v>
      </c>
      <c r="F15" s="66">
        <f t="shared" si="11"/>
        <v>0</v>
      </c>
      <c r="G15" s="66">
        <f t="shared" si="11"/>
        <v>0</v>
      </c>
      <c r="H15" s="66">
        <f t="shared" si="11"/>
        <v>162607953</v>
      </c>
      <c r="I15" s="66">
        <f t="shared" si="11"/>
        <v>61239147</v>
      </c>
      <c r="J15" s="66">
        <f t="shared" si="11"/>
        <v>1858256</v>
      </c>
      <c r="K15" s="66">
        <f t="shared" si="11"/>
        <v>1684391</v>
      </c>
      <c r="L15" s="66">
        <f t="shared" si="11"/>
        <v>81951</v>
      </c>
      <c r="M15" s="66">
        <f t="shared" si="11"/>
        <v>91914</v>
      </c>
      <c r="N15" s="66">
        <f t="shared" si="11"/>
        <v>59169072</v>
      </c>
      <c r="O15" s="66">
        <f t="shared" si="11"/>
        <v>0</v>
      </c>
      <c r="P15" s="66">
        <f t="shared" si="11"/>
        <v>211819</v>
      </c>
      <c r="Q15" s="66">
        <f t="shared" si="11"/>
        <v>100499927</v>
      </c>
      <c r="R15" s="66">
        <f t="shared" si="11"/>
        <v>0</v>
      </c>
      <c r="S15" s="66">
        <f t="shared" si="11"/>
        <v>868879</v>
      </c>
      <c r="T15" s="66">
        <f t="shared" si="11"/>
        <v>160749697</v>
      </c>
      <c r="U15" s="67">
        <f t="shared" si="1"/>
        <v>0.030344250222819072</v>
      </c>
      <c r="V15" s="104">
        <f t="shared" si="8"/>
        <v>162607953</v>
      </c>
      <c r="W15" s="106">
        <f t="shared" si="9"/>
        <v>162607953</v>
      </c>
      <c r="X15" s="106">
        <f t="shared" si="10"/>
        <v>0</v>
      </c>
    </row>
    <row r="16" spans="1:24" s="68" customFormat="1" ht="23.25" customHeight="1">
      <c r="A16" s="63">
        <v>1</v>
      </c>
      <c r="B16" s="64" t="s">
        <v>52</v>
      </c>
      <c r="C16" s="65">
        <f t="shared" si="2"/>
        <v>6481406</v>
      </c>
      <c r="D16" s="66">
        <f>SUM(D17:D20)</f>
        <v>5462545</v>
      </c>
      <c r="E16" s="66">
        <f aca="true" t="shared" si="12" ref="E16:T16">SUM(E17:E20)</f>
        <v>1018861</v>
      </c>
      <c r="F16" s="66">
        <f t="shared" si="12"/>
        <v>0</v>
      </c>
      <c r="G16" s="66">
        <f t="shared" si="12"/>
        <v>0</v>
      </c>
      <c r="H16" s="66">
        <f t="shared" si="12"/>
        <v>6481406</v>
      </c>
      <c r="I16" s="66">
        <f t="shared" si="12"/>
        <v>4831412</v>
      </c>
      <c r="J16" s="66">
        <f t="shared" si="12"/>
        <v>803028</v>
      </c>
      <c r="K16" s="66">
        <f t="shared" si="12"/>
        <v>803028</v>
      </c>
      <c r="L16" s="66">
        <f t="shared" si="12"/>
        <v>0</v>
      </c>
      <c r="M16" s="66">
        <f t="shared" si="12"/>
        <v>0</v>
      </c>
      <c r="N16" s="66">
        <f t="shared" si="12"/>
        <v>3824074</v>
      </c>
      <c r="O16" s="66">
        <f t="shared" si="12"/>
        <v>0</v>
      </c>
      <c r="P16" s="66">
        <f t="shared" si="12"/>
        <v>204310</v>
      </c>
      <c r="Q16" s="66">
        <f t="shared" si="12"/>
        <v>1649994</v>
      </c>
      <c r="R16" s="66">
        <f t="shared" si="12"/>
        <v>0</v>
      </c>
      <c r="S16" s="66">
        <f t="shared" si="12"/>
        <v>0</v>
      </c>
      <c r="T16" s="66">
        <f t="shared" si="12"/>
        <v>5678378</v>
      </c>
      <c r="U16" s="67">
        <f t="shared" si="1"/>
        <v>0.16620979539728759</v>
      </c>
      <c r="V16" s="104">
        <f t="shared" si="8"/>
        <v>6481406</v>
      </c>
      <c r="W16" s="106">
        <f t="shared" si="9"/>
        <v>6481406</v>
      </c>
      <c r="X16" s="106">
        <f t="shared" si="10"/>
        <v>0</v>
      </c>
    </row>
    <row r="17" spans="1:24" s="15" customFormat="1" ht="22.5" customHeight="1">
      <c r="A17" s="39">
        <v>1.1</v>
      </c>
      <c r="B17" s="40" t="s">
        <v>53</v>
      </c>
      <c r="C17" s="55">
        <f t="shared" si="2"/>
        <v>2762417</v>
      </c>
      <c r="D17" s="59">
        <f>2215177</f>
        <v>2215177</v>
      </c>
      <c r="E17" s="54">
        <v>547240</v>
      </c>
      <c r="F17" s="54">
        <v>0</v>
      </c>
      <c r="G17" s="54">
        <v>0</v>
      </c>
      <c r="H17" s="55">
        <f t="shared" si="4"/>
        <v>2762417</v>
      </c>
      <c r="I17" s="55">
        <f t="shared" si="5"/>
        <v>1894815</v>
      </c>
      <c r="J17" s="55">
        <f t="shared" si="6"/>
        <v>520300</v>
      </c>
      <c r="K17" s="54">
        <v>520300</v>
      </c>
      <c r="L17" s="54">
        <v>0</v>
      </c>
      <c r="M17" s="54">
        <v>0</v>
      </c>
      <c r="N17" s="54">
        <v>1189266</v>
      </c>
      <c r="O17" s="54">
        <v>0</v>
      </c>
      <c r="P17" s="56">
        <v>185249</v>
      </c>
      <c r="Q17" s="58">
        <v>867602</v>
      </c>
      <c r="R17" s="54">
        <v>0</v>
      </c>
      <c r="S17" s="56">
        <v>0</v>
      </c>
      <c r="T17" s="55">
        <f t="shared" si="7"/>
        <v>2242117</v>
      </c>
      <c r="U17" s="57">
        <f t="shared" si="1"/>
        <v>0.27459145088042897</v>
      </c>
      <c r="V17" s="104">
        <f t="shared" si="8"/>
        <v>2762417</v>
      </c>
      <c r="W17" s="106">
        <f t="shared" si="9"/>
        <v>2762417</v>
      </c>
      <c r="X17" s="106">
        <f t="shared" si="10"/>
        <v>0</v>
      </c>
    </row>
    <row r="18" spans="1:24" s="15" customFormat="1" ht="13.5" customHeight="1">
      <c r="A18" s="39">
        <v>1.2</v>
      </c>
      <c r="B18" s="40" t="s">
        <v>54</v>
      </c>
      <c r="C18" s="55">
        <f t="shared" si="2"/>
        <v>1429110</v>
      </c>
      <c r="D18" s="59">
        <v>1323065</v>
      </c>
      <c r="E18" s="54">
        <v>106045</v>
      </c>
      <c r="F18" s="54">
        <v>0</v>
      </c>
      <c r="G18" s="54">
        <v>0</v>
      </c>
      <c r="H18" s="55">
        <f t="shared" si="4"/>
        <v>1429110</v>
      </c>
      <c r="I18" s="55">
        <f t="shared" si="5"/>
        <v>1018915</v>
      </c>
      <c r="J18" s="55">
        <f t="shared" si="6"/>
        <v>6900</v>
      </c>
      <c r="K18" s="54">
        <v>6900</v>
      </c>
      <c r="L18" s="54">
        <v>0</v>
      </c>
      <c r="M18" s="54">
        <v>0</v>
      </c>
      <c r="N18" s="54">
        <v>1012015</v>
      </c>
      <c r="O18" s="54">
        <v>0</v>
      </c>
      <c r="P18" s="56">
        <v>0</v>
      </c>
      <c r="Q18" s="58">
        <v>410195</v>
      </c>
      <c r="R18" s="54">
        <v>0</v>
      </c>
      <c r="S18" s="56">
        <v>0</v>
      </c>
      <c r="T18" s="55">
        <f t="shared" si="7"/>
        <v>1422210</v>
      </c>
      <c r="U18" s="57">
        <f t="shared" si="1"/>
        <v>0.006771909334929803</v>
      </c>
      <c r="V18" s="104">
        <f t="shared" si="8"/>
        <v>1429110</v>
      </c>
      <c r="W18" s="106">
        <f t="shared" si="9"/>
        <v>1429110</v>
      </c>
      <c r="X18" s="106">
        <f t="shared" si="10"/>
        <v>0</v>
      </c>
    </row>
    <row r="19" spans="1:24" s="15" customFormat="1" ht="13.5" customHeight="1">
      <c r="A19" s="39">
        <v>1.3</v>
      </c>
      <c r="B19" s="40" t="s">
        <v>55</v>
      </c>
      <c r="C19" s="55">
        <f t="shared" si="2"/>
        <v>2146170</v>
      </c>
      <c r="D19" s="59">
        <v>1854307</v>
      </c>
      <c r="E19" s="54">
        <v>291863</v>
      </c>
      <c r="F19" s="54">
        <v>0</v>
      </c>
      <c r="G19" s="54">
        <v>0</v>
      </c>
      <c r="H19" s="55">
        <f t="shared" si="4"/>
        <v>2146170</v>
      </c>
      <c r="I19" s="55">
        <f t="shared" si="5"/>
        <v>1814861</v>
      </c>
      <c r="J19" s="55">
        <f t="shared" si="6"/>
        <v>197615</v>
      </c>
      <c r="K19" s="54">
        <v>197615</v>
      </c>
      <c r="L19" s="54">
        <v>0</v>
      </c>
      <c r="M19" s="54">
        <v>0</v>
      </c>
      <c r="N19" s="54">
        <v>1598185</v>
      </c>
      <c r="O19" s="54">
        <v>0</v>
      </c>
      <c r="P19" s="56">
        <v>19061</v>
      </c>
      <c r="Q19" s="58">
        <v>331309</v>
      </c>
      <c r="R19" s="54">
        <v>0</v>
      </c>
      <c r="S19" s="56">
        <v>0</v>
      </c>
      <c r="T19" s="55">
        <f t="shared" si="7"/>
        <v>1948555</v>
      </c>
      <c r="U19" s="57">
        <f t="shared" si="1"/>
        <v>0.10888712689291356</v>
      </c>
      <c r="V19" s="104">
        <f t="shared" si="8"/>
        <v>2146170</v>
      </c>
      <c r="W19" s="106">
        <f t="shared" si="9"/>
        <v>2146170</v>
      </c>
      <c r="X19" s="106">
        <f t="shared" si="10"/>
        <v>0</v>
      </c>
    </row>
    <row r="20" spans="1:24" s="15" customFormat="1" ht="13.5" customHeight="1">
      <c r="A20" s="39">
        <v>1.4</v>
      </c>
      <c r="B20" s="40" t="s">
        <v>56</v>
      </c>
      <c r="C20" s="55">
        <f t="shared" si="2"/>
        <v>143709</v>
      </c>
      <c r="D20" s="97">
        <v>69996</v>
      </c>
      <c r="E20" s="54">
        <v>73713</v>
      </c>
      <c r="F20" s="54">
        <v>0</v>
      </c>
      <c r="G20" s="54">
        <v>0</v>
      </c>
      <c r="H20" s="55">
        <f t="shared" si="4"/>
        <v>143709</v>
      </c>
      <c r="I20" s="55">
        <f t="shared" si="5"/>
        <v>102821</v>
      </c>
      <c r="J20" s="55">
        <f t="shared" si="6"/>
        <v>78213</v>
      </c>
      <c r="K20" s="54">
        <v>78213</v>
      </c>
      <c r="L20" s="54">
        <v>0</v>
      </c>
      <c r="M20" s="54">
        <v>0</v>
      </c>
      <c r="N20" s="54">
        <v>24608</v>
      </c>
      <c r="O20" s="54">
        <v>0</v>
      </c>
      <c r="P20" s="56">
        <v>0</v>
      </c>
      <c r="Q20" s="97">
        <v>40888</v>
      </c>
      <c r="R20" s="54">
        <v>0</v>
      </c>
      <c r="S20" s="56">
        <v>0</v>
      </c>
      <c r="T20" s="55">
        <f t="shared" si="7"/>
        <v>65496</v>
      </c>
      <c r="U20" s="57">
        <f t="shared" si="1"/>
        <v>0.7606714581651608</v>
      </c>
      <c r="V20" s="104">
        <f t="shared" si="8"/>
        <v>143709</v>
      </c>
      <c r="W20" s="106">
        <f t="shared" si="9"/>
        <v>143709</v>
      </c>
      <c r="X20" s="106">
        <f t="shared" si="10"/>
        <v>0</v>
      </c>
    </row>
    <row r="21" spans="1:24" s="68" customFormat="1" ht="23.25" customHeight="1">
      <c r="A21" s="63">
        <v>2</v>
      </c>
      <c r="B21" s="64" t="s">
        <v>57</v>
      </c>
      <c r="C21" s="65">
        <f t="shared" si="2"/>
        <v>37602066</v>
      </c>
      <c r="D21" s="66">
        <f>SUM(D22:D25)</f>
        <v>37476455</v>
      </c>
      <c r="E21" s="66">
        <f aca="true" t="shared" si="13" ref="E21:T21">SUM(E22:E25)</f>
        <v>125611</v>
      </c>
      <c r="F21" s="66">
        <f t="shared" si="13"/>
        <v>0</v>
      </c>
      <c r="G21" s="66">
        <f t="shared" si="13"/>
        <v>0</v>
      </c>
      <c r="H21" s="66">
        <f t="shared" si="13"/>
        <v>37602066</v>
      </c>
      <c r="I21" s="66">
        <f t="shared" si="13"/>
        <v>1301633</v>
      </c>
      <c r="J21" s="66">
        <f t="shared" si="13"/>
        <v>99656</v>
      </c>
      <c r="K21" s="66">
        <f t="shared" si="13"/>
        <v>99656</v>
      </c>
      <c r="L21" s="66">
        <f t="shared" si="13"/>
        <v>0</v>
      </c>
      <c r="M21" s="66">
        <f t="shared" si="13"/>
        <v>0</v>
      </c>
      <c r="N21" s="66">
        <f t="shared" si="13"/>
        <v>1201977</v>
      </c>
      <c r="O21" s="66">
        <f t="shared" si="13"/>
        <v>0</v>
      </c>
      <c r="P21" s="66">
        <f t="shared" si="13"/>
        <v>0</v>
      </c>
      <c r="Q21" s="66">
        <f t="shared" si="13"/>
        <v>36300433</v>
      </c>
      <c r="R21" s="66">
        <f t="shared" si="13"/>
        <v>0</v>
      </c>
      <c r="S21" s="66">
        <f t="shared" si="13"/>
        <v>0</v>
      </c>
      <c r="T21" s="66">
        <f t="shared" si="13"/>
        <v>37502410</v>
      </c>
      <c r="U21" s="67">
        <f t="shared" si="1"/>
        <v>0.07656228752651477</v>
      </c>
      <c r="V21" s="104">
        <f t="shared" si="8"/>
        <v>37602066</v>
      </c>
      <c r="W21" s="106">
        <f t="shared" si="9"/>
        <v>37602066</v>
      </c>
      <c r="X21" s="106">
        <f t="shared" si="10"/>
        <v>0</v>
      </c>
    </row>
    <row r="22" spans="1:24" s="15" customFormat="1" ht="22.5" customHeight="1">
      <c r="A22" s="39">
        <v>2.1</v>
      </c>
      <c r="B22" s="40" t="s">
        <v>59</v>
      </c>
      <c r="C22" s="55">
        <f t="shared" si="2"/>
        <v>35999828</v>
      </c>
      <c r="D22" s="97">
        <v>35908460</v>
      </c>
      <c r="E22" s="54">
        <v>91368</v>
      </c>
      <c r="F22" s="54">
        <v>0</v>
      </c>
      <c r="G22" s="54">
        <v>0</v>
      </c>
      <c r="H22" s="55">
        <f t="shared" si="4"/>
        <v>35999828</v>
      </c>
      <c r="I22" s="55">
        <f t="shared" si="5"/>
        <v>1105876</v>
      </c>
      <c r="J22" s="55">
        <f t="shared" si="6"/>
        <v>71030</v>
      </c>
      <c r="K22" s="54">
        <v>71030</v>
      </c>
      <c r="L22" s="54">
        <v>0</v>
      </c>
      <c r="M22" s="54">
        <v>0</v>
      </c>
      <c r="N22" s="54">
        <v>1034846</v>
      </c>
      <c r="O22" s="54">
        <v>0</v>
      </c>
      <c r="P22" s="56">
        <v>0</v>
      </c>
      <c r="Q22" s="97">
        <v>34893952</v>
      </c>
      <c r="R22" s="54">
        <v>0</v>
      </c>
      <c r="S22" s="56">
        <v>0</v>
      </c>
      <c r="T22" s="55">
        <f t="shared" si="7"/>
        <v>35928798</v>
      </c>
      <c r="U22" s="57">
        <f t="shared" si="1"/>
        <v>0.06422962429784171</v>
      </c>
      <c r="V22" s="104">
        <f t="shared" si="8"/>
        <v>35999828</v>
      </c>
      <c r="W22" s="106">
        <f t="shared" si="9"/>
        <v>35999828</v>
      </c>
      <c r="X22" s="106">
        <f t="shared" si="10"/>
        <v>0</v>
      </c>
    </row>
    <row r="23" spans="1:24" s="15" customFormat="1" ht="13.5" customHeight="1">
      <c r="A23" s="39">
        <v>2.2</v>
      </c>
      <c r="B23" s="40" t="s">
        <v>60</v>
      </c>
      <c r="C23" s="55">
        <f t="shared" si="2"/>
        <v>159136</v>
      </c>
      <c r="D23" s="97">
        <v>149777</v>
      </c>
      <c r="E23" s="54">
        <v>9359</v>
      </c>
      <c r="F23" s="54">
        <v>0</v>
      </c>
      <c r="G23" s="54">
        <v>0</v>
      </c>
      <c r="H23" s="55">
        <f t="shared" si="4"/>
        <v>159136</v>
      </c>
      <c r="I23" s="55">
        <f t="shared" si="5"/>
        <v>83649</v>
      </c>
      <c r="J23" s="55">
        <f t="shared" si="6"/>
        <v>300</v>
      </c>
      <c r="K23" s="54">
        <v>300</v>
      </c>
      <c r="L23" s="54">
        <v>0</v>
      </c>
      <c r="M23" s="54">
        <v>0</v>
      </c>
      <c r="N23" s="54">
        <f>80338+3011</f>
        <v>83349</v>
      </c>
      <c r="O23" s="54">
        <v>0</v>
      </c>
      <c r="P23" s="56">
        <v>0</v>
      </c>
      <c r="Q23" s="97">
        <v>75487</v>
      </c>
      <c r="R23" s="54">
        <v>0</v>
      </c>
      <c r="S23" s="56">
        <v>0</v>
      </c>
      <c r="T23" s="55">
        <f t="shared" si="7"/>
        <v>158836</v>
      </c>
      <c r="U23" s="57">
        <f t="shared" si="1"/>
        <v>0.0035864146612631354</v>
      </c>
      <c r="V23" s="104">
        <f t="shared" si="8"/>
        <v>159136</v>
      </c>
      <c r="W23" s="106">
        <f t="shared" si="9"/>
        <v>159136</v>
      </c>
      <c r="X23" s="106">
        <f t="shared" si="10"/>
        <v>0</v>
      </c>
    </row>
    <row r="24" spans="1:24" s="15" customFormat="1" ht="13.5" customHeight="1">
      <c r="A24" s="39">
        <v>2.3</v>
      </c>
      <c r="B24" s="40" t="s">
        <v>61</v>
      </c>
      <c r="C24" s="55">
        <f t="shared" si="2"/>
        <v>1442202</v>
      </c>
      <c r="D24" s="97">
        <v>1418218</v>
      </c>
      <c r="E24" s="54">
        <v>23984</v>
      </c>
      <c r="F24" s="54">
        <v>0</v>
      </c>
      <c r="G24" s="54">
        <v>0</v>
      </c>
      <c r="H24" s="55">
        <f t="shared" si="4"/>
        <v>1442202</v>
      </c>
      <c r="I24" s="55">
        <f t="shared" si="5"/>
        <v>111208</v>
      </c>
      <c r="J24" s="55">
        <f t="shared" si="6"/>
        <v>27426</v>
      </c>
      <c r="K24" s="54">
        <v>27426</v>
      </c>
      <c r="L24" s="54">
        <v>0</v>
      </c>
      <c r="M24" s="54">
        <v>0</v>
      </c>
      <c r="N24" s="54">
        <v>83782</v>
      </c>
      <c r="O24" s="54">
        <v>0</v>
      </c>
      <c r="P24" s="56">
        <v>0</v>
      </c>
      <c r="Q24" s="97">
        <v>1330994</v>
      </c>
      <c r="R24" s="54">
        <v>0</v>
      </c>
      <c r="S24" s="56">
        <v>0</v>
      </c>
      <c r="T24" s="55">
        <f t="shared" si="7"/>
        <v>1414776</v>
      </c>
      <c r="U24" s="57">
        <f t="shared" si="1"/>
        <v>0.24661894827710237</v>
      </c>
      <c r="V24" s="104">
        <f t="shared" si="8"/>
        <v>1442202</v>
      </c>
      <c r="W24" s="106">
        <f t="shared" si="9"/>
        <v>1442202</v>
      </c>
      <c r="X24" s="106">
        <f t="shared" si="10"/>
        <v>0</v>
      </c>
    </row>
    <row r="25" spans="1:24" s="15" customFormat="1" ht="13.5" customHeight="1">
      <c r="A25" s="39">
        <v>2.4</v>
      </c>
      <c r="B25" s="40" t="s">
        <v>81</v>
      </c>
      <c r="C25" s="55">
        <f t="shared" si="2"/>
        <v>900</v>
      </c>
      <c r="D25" s="97"/>
      <c r="E25" s="54">
        <v>900</v>
      </c>
      <c r="F25" s="54">
        <v>0</v>
      </c>
      <c r="G25" s="54">
        <v>0</v>
      </c>
      <c r="H25" s="55">
        <f t="shared" si="4"/>
        <v>900</v>
      </c>
      <c r="I25" s="55">
        <f t="shared" si="5"/>
        <v>900</v>
      </c>
      <c r="J25" s="55">
        <f t="shared" si="6"/>
        <v>900</v>
      </c>
      <c r="K25" s="54">
        <v>900</v>
      </c>
      <c r="L25" s="54">
        <v>0</v>
      </c>
      <c r="M25" s="54">
        <v>0</v>
      </c>
      <c r="N25" s="54">
        <v>0</v>
      </c>
      <c r="O25" s="54">
        <v>0</v>
      </c>
      <c r="P25" s="56">
        <v>0</v>
      </c>
      <c r="Q25" s="97"/>
      <c r="R25" s="54">
        <v>0</v>
      </c>
      <c r="S25" s="56">
        <v>0</v>
      </c>
      <c r="T25" s="55">
        <f t="shared" si="7"/>
        <v>0</v>
      </c>
      <c r="U25" s="57">
        <f t="shared" si="1"/>
        <v>1</v>
      </c>
      <c r="V25" s="104">
        <f t="shared" si="8"/>
        <v>900</v>
      </c>
      <c r="W25" s="106">
        <f t="shared" si="9"/>
        <v>900</v>
      </c>
      <c r="X25" s="106">
        <f t="shared" si="10"/>
        <v>0</v>
      </c>
    </row>
    <row r="26" spans="1:24" s="68" customFormat="1" ht="28.5" customHeight="1">
      <c r="A26" s="63">
        <v>3</v>
      </c>
      <c r="B26" s="64" t="s">
        <v>62</v>
      </c>
      <c r="C26" s="65">
        <f t="shared" si="2"/>
        <v>19430178</v>
      </c>
      <c r="D26" s="66">
        <f>SUM(D27:D30)</f>
        <v>19316522</v>
      </c>
      <c r="E26" s="66">
        <f aca="true" t="shared" si="14" ref="E26:T26">SUM(E27:E30)</f>
        <v>113656</v>
      </c>
      <c r="F26" s="66">
        <f t="shared" si="14"/>
        <v>0</v>
      </c>
      <c r="G26" s="66">
        <f t="shared" si="14"/>
        <v>0</v>
      </c>
      <c r="H26" s="66">
        <f t="shared" si="14"/>
        <v>19430178</v>
      </c>
      <c r="I26" s="66">
        <f t="shared" si="14"/>
        <v>8683880</v>
      </c>
      <c r="J26" s="66">
        <f t="shared" si="14"/>
        <v>22070</v>
      </c>
      <c r="K26" s="66">
        <f t="shared" si="14"/>
        <v>22070</v>
      </c>
      <c r="L26" s="66">
        <f t="shared" si="14"/>
        <v>0</v>
      </c>
      <c r="M26" s="66">
        <f t="shared" si="14"/>
        <v>0</v>
      </c>
      <c r="N26" s="66">
        <f t="shared" si="14"/>
        <v>8661810</v>
      </c>
      <c r="O26" s="66">
        <f t="shared" si="14"/>
        <v>0</v>
      </c>
      <c r="P26" s="66">
        <f t="shared" si="14"/>
        <v>0</v>
      </c>
      <c r="Q26" s="66">
        <f t="shared" si="14"/>
        <v>10643075</v>
      </c>
      <c r="R26" s="66">
        <f t="shared" si="14"/>
        <v>0</v>
      </c>
      <c r="S26" s="66">
        <f t="shared" si="14"/>
        <v>103223</v>
      </c>
      <c r="T26" s="66">
        <f t="shared" si="14"/>
        <v>19408108</v>
      </c>
      <c r="U26" s="67">
        <f t="shared" si="1"/>
        <v>0.0025414906700691395</v>
      </c>
      <c r="V26" s="104">
        <f t="shared" si="8"/>
        <v>19430178</v>
      </c>
      <c r="W26" s="106">
        <f t="shared" si="9"/>
        <v>19430178</v>
      </c>
      <c r="X26" s="106">
        <f t="shared" si="10"/>
        <v>0</v>
      </c>
    </row>
    <row r="27" spans="1:24" s="15" customFormat="1" ht="27" customHeight="1">
      <c r="A27" s="39">
        <v>3.1</v>
      </c>
      <c r="B27" s="40" t="s">
        <v>63</v>
      </c>
      <c r="C27" s="55">
        <f t="shared" si="2"/>
        <v>906748</v>
      </c>
      <c r="D27" s="80">
        <v>905848</v>
      </c>
      <c r="E27" s="54">
        <v>900</v>
      </c>
      <c r="F27" s="54">
        <v>0</v>
      </c>
      <c r="G27" s="54">
        <v>0</v>
      </c>
      <c r="H27" s="55">
        <f t="shared" si="4"/>
        <v>906748</v>
      </c>
      <c r="I27" s="55">
        <f t="shared" si="5"/>
        <v>439321</v>
      </c>
      <c r="J27" s="55">
        <f t="shared" si="6"/>
        <v>450</v>
      </c>
      <c r="K27" s="54">
        <v>450</v>
      </c>
      <c r="L27" s="54">
        <v>0</v>
      </c>
      <c r="M27" s="54">
        <v>0</v>
      </c>
      <c r="N27" s="54">
        <f>438870+1</f>
        <v>438871</v>
      </c>
      <c r="O27" s="54">
        <v>0</v>
      </c>
      <c r="P27" s="56">
        <v>0</v>
      </c>
      <c r="Q27" s="80">
        <v>467427</v>
      </c>
      <c r="R27" s="54">
        <v>0</v>
      </c>
      <c r="S27" s="56">
        <v>0</v>
      </c>
      <c r="T27" s="55">
        <f t="shared" si="7"/>
        <v>906298</v>
      </c>
      <c r="U27" s="57">
        <f t="shared" si="1"/>
        <v>0.0010243079661568647</v>
      </c>
      <c r="V27" s="104">
        <f t="shared" si="8"/>
        <v>906748</v>
      </c>
      <c r="W27" s="106">
        <f t="shared" si="9"/>
        <v>906748</v>
      </c>
      <c r="X27" s="106">
        <f t="shared" si="10"/>
        <v>0</v>
      </c>
    </row>
    <row r="28" spans="1:24" s="15" customFormat="1" ht="13.5" customHeight="1">
      <c r="A28" s="39">
        <v>3.2</v>
      </c>
      <c r="B28" s="40" t="s">
        <v>64</v>
      </c>
      <c r="C28" s="55">
        <f t="shared" si="2"/>
        <v>9023972</v>
      </c>
      <c r="D28" s="80">
        <v>8934213</v>
      </c>
      <c r="E28" s="54">
        <v>89759</v>
      </c>
      <c r="F28" s="54">
        <v>0</v>
      </c>
      <c r="G28" s="54">
        <v>0</v>
      </c>
      <c r="H28" s="55">
        <f t="shared" si="4"/>
        <v>9023972</v>
      </c>
      <c r="I28" s="55">
        <f t="shared" si="5"/>
        <v>1053287</v>
      </c>
      <c r="J28" s="55">
        <f t="shared" si="6"/>
        <v>17420</v>
      </c>
      <c r="K28" s="54">
        <v>17420</v>
      </c>
      <c r="L28" s="54">
        <v>0</v>
      </c>
      <c r="M28" s="54">
        <v>0</v>
      </c>
      <c r="N28" s="54">
        <f>1468067-432200</f>
        <v>1035867</v>
      </c>
      <c r="O28" s="54">
        <v>0</v>
      </c>
      <c r="P28" s="56">
        <v>0</v>
      </c>
      <c r="Q28" s="80">
        <v>7867462</v>
      </c>
      <c r="R28" s="54">
        <v>0</v>
      </c>
      <c r="S28" s="56">
        <v>103223</v>
      </c>
      <c r="T28" s="55">
        <f t="shared" si="7"/>
        <v>9006552</v>
      </c>
      <c r="U28" s="57">
        <f t="shared" si="1"/>
        <v>0.016538702177089436</v>
      </c>
      <c r="V28" s="104">
        <f t="shared" si="8"/>
        <v>9023972</v>
      </c>
      <c r="W28" s="106">
        <f t="shared" si="9"/>
        <v>9023972</v>
      </c>
      <c r="X28" s="106">
        <f t="shared" si="10"/>
        <v>0</v>
      </c>
    </row>
    <row r="29" spans="1:24" s="15" customFormat="1" ht="13.5" customHeight="1">
      <c r="A29" s="39">
        <v>3.3</v>
      </c>
      <c r="B29" s="40" t="s">
        <v>65</v>
      </c>
      <c r="C29" s="55">
        <f t="shared" si="2"/>
        <v>9467670</v>
      </c>
      <c r="D29" s="80">
        <v>9445173</v>
      </c>
      <c r="E29" s="54">
        <v>22497</v>
      </c>
      <c r="F29" s="54">
        <v>0</v>
      </c>
      <c r="G29" s="54">
        <v>0</v>
      </c>
      <c r="H29" s="55">
        <f t="shared" si="4"/>
        <v>9467670</v>
      </c>
      <c r="I29" s="55">
        <f t="shared" si="5"/>
        <v>7171633</v>
      </c>
      <c r="J29" s="55">
        <f t="shared" si="6"/>
        <v>3900</v>
      </c>
      <c r="K29" s="54">
        <v>3900</v>
      </c>
      <c r="L29" s="54">
        <v>0</v>
      </c>
      <c r="M29" s="54">
        <v>0</v>
      </c>
      <c r="N29" s="54">
        <v>7167733</v>
      </c>
      <c r="O29" s="54">
        <v>0</v>
      </c>
      <c r="P29" s="56">
        <v>0</v>
      </c>
      <c r="Q29" s="80">
        <v>2296037</v>
      </c>
      <c r="R29" s="54">
        <v>0</v>
      </c>
      <c r="S29" s="56">
        <v>0</v>
      </c>
      <c r="T29" s="55">
        <f t="shared" si="7"/>
        <v>9463770</v>
      </c>
      <c r="U29" s="57">
        <f t="shared" si="1"/>
        <v>0.0005438091993831809</v>
      </c>
      <c r="V29" s="104">
        <f t="shared" si="8"/>
        <v>9467670</v>
      </c>
      <c r="W29" s="106">
        <f t="shared" si="9"/>
        <v>9467670</v>
      </c>
      <c r="X29" s="106">
        <f t="shared" si="10"/>
        <v>0</v>
      </c>
    </row>
    <row r="30" spans="1:24" s="15" customFormat="1" ht="13.5" customHeight="1">
      <c r="A30" s="39">
        <v>3.4</v>
      </c>
      <c r="B30" s="40" t="s">
        <v>66</v>
      </c>
      <c r="C30" s="55">
        <f t="shared" si="2"/>
        <v>31788</v>
      </c>
      <c r="D30" s="80">
        <v>31288</v>
      </c>
      <c r="E30" s="54">
        <v>500</v>
      </c>
      <c r="F30" s="54">
        <v>0</v>
      </c>
      <c r="G30" s="54">
        <v>0</v>
      </c>
      <c r="H30" s="55">
        <f t="shared" si="4"/>
        <v>31788</v>
      </c>
      <c r="I30" s="55">
        <f t="shared" si="5"/>
        <v>19639</v>
      </c>
      <c r="J30" s="55">
        <f t="shared" si="6"/>
        <v>300</v>
      </c>
      <c r="K30" s="54">
        <v>300</v>
      </c>
      <c r="L30" s="54">
        <v>0</v>
      </c>
      <c r="M30" s="54">
        <v>0</v>
      </c>
      <c r="N30" s="54">
        <v>19339</v>
      </c>
      <c r="O30" s="54">
        <v>0</v>
      </c>
      <c r="P30" s="56">
        <v>0</v>
      </c>
      <c r="Q30" s="80">
        <v>12149</v>
      </c>
      <c r="R30" s="54">
        <v>0</v>
      </c>
      <c r="S30" s="56">
        <v>0</v>
      </c>
      <c r="T30" s="55">
        <f t="shared" si="7"/>
        <v>31488</v>
      </c>
      <c r="U30" s="57">
        <f t="shared" si="1"/>
        <v>0.015275726870003564</v>
      </c>
      <c r="V30" s="104">
        <f t="shared" si="8"/>
        <v>31788</v>
      </c>
      <c r="W30" s="106">
        <f t="shared" si="9"/>
        <v>31788</v>
      </c>
      <c r="X30" s="106">
        <f t="shared" si="10"/>
        <v>0</v>
      </c>
    </row>
    <row r="31" spans="1:24" s="68" customFormat="1" ht="25.5" customHeight="1">
      <c r="A31" s="63">
        <v>4</v>
      </c>
      <c r="B31" s="64" t="s">
        <v>67</v>
      </c>
      <c r="C31" s="65">
        <f t="shared" si="2"/>
        <v>11964216</v>
      </c>
      <c r="D31" s="66">
        <f>SUM(D32:D37)</f>
        <v>8256681</v>
      </c>
      <c r="E31" s="66">
        <f aca="true" t="shared" si="15" ref="E31:T31">SUM(E32:E37)</f>
        <v>3707535</v>
      </c>
      <c r="F31" s="66">
        <f t="shared" si="15"/>
        <v>0</v>
      </c>
      <c r="G31" s="66">
        <f t="shared" si="15"/>
        <v>0</v>
      </c>
      <c r="H31" s="66">
        <f t="shared" si="15"/>
        <v>11964216</v>
      </c>
      <c r="I31" s="66">
        <f t="shared" si="15"/>
        <v>4602529</v>
      </c>
      <c r="J31" s="66">
        <f t="shared" si="15"/>
        <v>203069</v>
      </c>
      <c r="K31" s="66">
        <f t="shared" si="15"/>
        <v>203069</v>
      </c>
      <c r="L31" s="66">
        <f t="shared" si="15"/>
        <v>0</v>
      </c>
      <c r="M31" s="66">
        <f t="shared" si="15"/>
        <v>0</v>
      </c>
      <c r="N31" s="66">
        <f t="shared" si="15"/>
        <v>4396974</v>
      </c>
      <c r="O31" s="66">
        <f t="shared" si="15"/>
        <v>0</v>
      </c>
      <c r="P31" s="66">
        <f t="shared" si="15"/>
        <v>2486</v>
      </c>
      <c r="Q31" s="66">
        <f t="shared" si="15"/>
        <v>6596031</v>
      </c>
      <c r="R31" s="66">
        <f t="shared" si="15"/>
        <v>0</v>
      </c>
      <c r="S31" s="66">
        <f t="shared" si="15"/>
        <v>765656</v>
      </c>
      <c r="T31" s="66">
        <f t="shared" si="15"/>
        <v>11761147</v>
      </c>
      <c r="U31" s="67">
        <f t="shared" si="1"/>
        <v>0.04412117772641954</v>
      </c>
      <c r="V31" s="104">
        <f t="shared" si="8"/>
        <v>11964216</v>
      </c>
      <c r="W31" s="106">
        <f t="shared" si="9"/>
        <v>11964216</v>
      </c>
      <c r="X31" s="106">
        <f t="shared" si="10"/>
        <v>0</v>
      </c>
    </row>
    <row r="32" spans="1:24" s="15" customFormat="1" ht="13.5" customHeight="1">
      <c r="A32" s="39">
        <v>4.1</v>
      </c>
      <c r="B32" s="40" t="s">
        <v>69</v>
      </c>
      <c r="C32" s="55">
        <f t="shared" si="2"/>
        <v>189429</v>
      </c>
      <c r="D32" s="58">
        <v>176354</v>
      </c>
      <c r="E32" s="54">
        <v>13075</v>
      </c>
      <c r="F32" s="54">
        <v>0</v>
      </c>
      <c r="G32" s="54">
        <v>0</v>
      </c>
      <c r="H32" s="55">
        <f t="shared" si="4"/>
        <v>189429</v>
      </c>
      <c r="I32" s="55">
        <f t="shared" si="5"/>
        <v>189429</v>
      </c>
      <c r="J32" s="55">
        <f t="shared" si="6"/>
        <v>34726</v>
      </c>
      <c r="K32" s="54">
        <v>34726</v>
      </c>
      <c r="L32" s="54">
        <v>0</v>
      </c>
      <c r="M32" s="54">
        <v>0</v>
      </c>
      <c r="N32" s="54">
        <f>173868-21651</f>
        <v>152217</v>
      </c>
      <c r="O32" s="54">
        <v>0</v>
      </c>
      <c r="P32" s="56">
        <v>2486</v>
      </c>
      <c r="Q32" s="58">
        <v>0</v>
      </c>
      <c r="R32" s="54">
        <v>0</v>
      </c>
      <c r="S32" s="56">
        <v>0</v>
      </c>
      <c r="T32" s="55">
        <f t="shared" si="7"/>
        <v>154703</v>
      </c>
      <c r="U32" s="57">
        <f t="shared" si="1"/>
        <v>0.18331934392305296</v>
      </c>
      <c r="V32" s="104">
        <f t="shared" si="8"/>
        <v>189429</v>
      </c>
      <c r="W32" s="106">
        <f t="shared" si="9"/>
        <v>189429</v>
      </c>
      <c r="X32" s="106">
        <f t="shared" si="10"/>
        <v>0</v>
      </c>
    </row>
    <row r="33" spans="1:24" s="15" customFormat="1" ht="22.5" customHeight="1">
      <c r="A33" s="39">
        <v>4.2</v>
      </c>
      <c r="B33" s="40" t="s">
        <v>70</v>
      </c>
      <c r="C33" s="55">
        <f t="shared" si="2"/>
        <v>11233357</v>
      </c>
      <c r="D33" s="58">
        <v>7543797</v>
      </c>
      <c r="E33" s="54">
        <v>3689560</v>
      </c>
      <c r="F33" s="54">
        <v>0</v>
      </c>
      <c r="G33" s="54">
        <v>0</v>
      </c>
      <c r="H33" s="55">
        <f t="shared" si="4"/>
        <v>11233357</v>
      </c>
      <c r="I33" s="55">
        <f t="shared" si="5"/>
        <v>3974855</v>
      </c>
      <c r="J33" s="55">
        <f t="shared" si="6"/>
        <v>164893</v>
      </c>
      <c r="K33" s="54">
        <v>164893</v>
      </c>
      <c r="L33" s="54">
        <v>0</v>
      </c>
      <c r="M33" s="54">
        <v>0</v>
      </c>
      <c r="N33" s="54">
        <v>3809962</v>
      </c>
      <c r="O33" s="54">
        <v>0</v>
      </c>
      <c r="P33" s="56">
        <v>0</v>
      </c>
      <c r="Q33" s="58">
        <v>6492846</v>
      </c>
      <c r="R33" s="54">
        <v>0</v>
      </c>
      <c r="S33" s="56">
        <v>765656</v>
      </c>
      <c r="T33" s="55">
        <f t="shared" si="7"/>
        <v>11068464</v>
      </c>
      <c r="U33" s="57">
        <f t="shared" si="1"/>
        <v>0.04148402897715766</v>
      </c>
      <c r="V33" s="104">
        <f t="shared" si="8"/>
        <v>11233357</v>
      </c>
      <c r="W33" s="106">
        <f t="shared" si="9"/>
        <v>11233357</v>
      </c>
      <c r="X33" s="106">
        <f t="shared" si="10"/>
        <v>0</v>
      </c>
    </row>
    <row r="34" spans="1:24" s="15" customFormat="1" ht="13.5" customHeight="1">
      <c r="A34" s="39">
        <v>4.3</v>
      </c>
      <c r="B34" s="40" t="s">
        <v>71</v>
      </c>
      <c r="C34" s="55">
        <f t="shared" si="2"/>
        <v>69475</v>
      </c>
      <c r="D34" s="58">
        <v>66675</v>
      </c>
      <c r="E34" s="54">
        <v>2800</v>
      </c>
      <c r="F34" s="54">
        <v>0</v>
      </c>
      <c r="G34" s="54">
        <v>0</v>
      </c>
      <c r="H34" s="55">
        <f t="shared" si="4"/>
        <v>69475</v>
      </c>
      <c r="I34" s="55">
        <f t="shared" si="5"/>
        <v>24520</v>
      </c>
      <c r="J34" s="55">
        <f t="shared" si="6"/>
        <v>2350</v>
      </c>
      <c r="K34" s="54">
        <v>2350</v>
      </c>
      <c r="L34" s="54">
        <v>0</v>
      </c>
      <c r="M34" s="54">
        <v>0</v>
      </c>
      <c r="N34" s="54">
        <v>22170</v>
      </c>
      <c r="O34" s="54">
        <v>0</v>
      </c>
      <c r="P34" s="56">
        <v>0</v>
      </c>
      <c r="Q34" s="58">
        <v>44955</v>
      </c>
      <c r="R34" s="54">
        <v>0</v>
      </c>
      <c r="S34" s="56">
        <v>0</v>
      </c>
      <c r="T34" s="55">
        <f t="shared" si="7"/>
        <v>67125</v>
      </c>
      <c r="U34" s="57">
        <f t="shared" si="1"/>
        <v>0.09584013050570962</v>
      </c>
      <c r="V34" s="104">
        <f t="shared" si="8"/>
        <v>69475</v>
      </c>
      <c r="W34" s="106">
        <f t="shared" si="9"/>
        <v>69475</v>
      </c>
      <c r="X34" s="106">
        <f t="shared" si="10"/>
        <v>0</v>
      </c>
    </row>
    <row r="35" spans="1:24" s="15" customFormat="1" ht="13.5" customHeight="1">
      <c r="A35" s="39">
        <v>4.4</v>
      </c>
      <c r="B35" s="40" t="s">
        <v>72</v>
      </c>
      <c r="C35" s="55">
        <f t="shared" si="2"/>
        <v>471955</v>
      </c>
      <c r="D35" s="58">
        <v>469855</v>
      </c>
      <c r="E35" s="54">
        <v>2100</v>
      </c>
      <c r="F35" s="54">
        <v>0</v>
      </c>
      <c r="G35" s="54">
        <v>0</v>
      </c>
      <c r="H35" s="55">
        <f t="shared" si="4"/>
        <v>471955</v>
      </c>
      <c r="I35" s="55">
        <f t="shared" si="5"/>
        <v>413725</v>
      </c>
      <c r="J35" s="55">
        <f t="shared" si="6"/>
        <v>1100</v>
      </c>
      <c r="K35" s="54">
        <v>1100</v>
      </c>
      <c r="L35" s="54">
        <v>0</v>
      </c>
      <c r="M35" s="54">
        <v>0</v>
      </c>
      <c r="N35" s="54">
        <v>412625</v>
      </c>
      <c r="O35" s="54">
        <v>0</v>
      </c>
      <c r="P35" s="56">
        <v>0</v>
      </c>
      <c r="Q35" s="58">
        <v>58230</v>
      </c>
      <c r="R35" s="54">
        <v>0</v>
      </c>
      <c r="S35" s="56">
        <v>0</v>
      </c>
      <c r="T35" s="55">
        <f t="shared" si="7"/>
        <v>470855</v>
      </c>
      <c r="U35" s="57">
        <f t="shared" si="1"/>
        <v>0.0026587709227143632</v>
      </c>
      <c r="V35" s="104">
        <f t="shared" si="8"/>
        <v>471955</v>
      </c>
      <c r="W35" s="106">
        <f t="shared" si="9"/>
        <v>471955</v>
      </c>
      <c r="X35" s="106">
        <f t="shared" si="10"/>
        <v>0</v>
      </c>
    </row>
    <row r="36" spans="1:24" s="15" customFormat="1" ht="13.5" customHeight="1">
      <c r="A36" s="39">
        <v>4.5</v>
      </c>
      <c r="B36" s="40" t="s">
        <v>91</v>
      </c>
      <c r="C36" s="55">
        <f t="shared" si="2"/>
        <v>0</v>
      </c>
      <c r="D36" s="81">
        <v>0</v>
      </c>
      <c r="E36" s="54">
        <v>0</v>
      </c>
      <c r="F36" s="54">
        <v>0</v>
      </c>
      <c r="G36" s="54">
        <v>0</v>
      </c>
      <c r="H36" s="55">
        <f t="shared" si="4"/>
        <v>0</v>
      </c>
      <c r="I36" s="55">
        <f t="shared" si="5"/>
        <v>0</v>
      </c>
      <c r="J36" s="55">
        <f t="shared" si="6"/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6">
        <v>0</v>
      </c>
      <c r="Q36" s="81">
        <v>0</v>
      </c>
      <c r="R36" s="54">
        <v>0</v>
      </c>
      <c r="S36" s="56">
        <v>0</v>
      </c>
      <c r="T36" s="55">
        <f t="shared" si="7"/>
        <v>0</v>
      </c>
      <c r="U36" s="57">
        <f t="shared" si="1"/>
      </c>
      <c r="V36" s="104">
        <f t="shared" si="8"/>
        <v>0</v>
      </c>
      <c r="W36" s="106">
        <f t="shared" si="9"/>
        <v>0</v>
      </c>
      <c r="X36" s="106">
        <f t="shared" si="10"/>
        <v>0</v>
      </c>
    </row>
    <row r="37" spans="1:24" s="15" customFormat="1" ht="13.5" customHeight="1">
      <c r="A37" s="39">
        <v>4.6</v>
      </c>
      <c r="B37" s="40" t="s">
        <v>68</v>
      </c>
      <c r="C37" s="55">
        <f t="shared" si="2"/>
        <v>0</v>
      </c>
      <c r="D37" s="58">
        <v>0</v>
      </c>
      <c r="E37" s="54">
        <v>0</v>
      </c>
      <c r="F37" s="54">
        <v>0</v>
      </c>
      <c r="G37" s="54">
        <v>0</v>
      </c>
      <c r="H37" s="55">
        <f t="shared" si="4"/>
        <v>0</v>
      </c>
      <c r="I37" s="55">
        <f t="shared" si="5"/>
        <v>0</v>
      </c>
      <c r="J37" s="55">
        <f t="shared" si="6"/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6">
        <v>0</v>
      </c>
      <c r="Q37" s="58">
        <v>0</v>
      </c>
      <c r="R37" s="54">
        <v>0</v>
      </c>
      <c r="S37" s="56">
        <v>0</v>
      </c>
      <c r="T37" s="55">
        <f t="shared" si="7"/>
        <v>0</v>
      </c>
      <c r="U37" s="57">
        <f t="shared" si="1"/>
      </c>
      <c r="V37" s="104">
        <f t="shared" si="8"/>
        <v>0</v>
      </c>
      <c r="W37" s="106">
        <f t="shared" si="9"/>
        <v>0</v>
      </c>
      <c r="X37" s="106">
        <f t="shared" si="10"/>
        <v>0</v>
      </c>
    </row>
    <row r="38" spans="1:24" s="68" customFormat="1" ht="26.25" customHeight="1">
      <c r="A38" s="63">
        <v>5</v>
      </c>
      <c r="B38" s="64" t="s">
        <v>73</v>
      </c>
      <c r="C38" s="65">
        <f t="shared" si="2"/>
        <v>20109612</v>
      </c>
      <c r="D38" s="66">
        <f>SUM(D39:D40)</f>
        <v>15438536</v>
      </c>
      <c r="E38" s="66">
        <f aca="true" t="shared" si="16" ref="E38:T38">SUM(E39:E40)</f>
        <v>4671076</v>
      </c>
      <c r="F38" s="66">
        <f t="shared" si="16"/>
        <v>0</v>
      </c>
      <c r="G38" s="66">
        <f t="shared" si="16"/>
        <v>0</v>
      </c>
      <c r="H38" s="66">
        <f t="shared" si="16"/>
        <v>20109612</v>
      </c>
      <c r="I38" s="66">
        <f t="shared" si="16"/>
        <v>17141599</v>
      </c>
      <c r="J38" s="66">
        <f t="shared" si="16"/>
        <v>46730</v>
      </c>
      <c r="K38" s="66">
        <f t="shared" si="16"/>
        <v>29458</v>
      </c>
      <c r="L38" s="66">
        <f t="shared" si="16"/>
        <v>17272</v>
      </c>
      <c r="M38" s="66">
        <f t="shared" si="16"/>
        <v>0</v>
      </c>
      <c r="N38" s="66">
        <f t="shared" si="16"/>
        <v>17089846</v>
      </c>
      <c r="O38" s="66">
        <f t="shared" si="16"/>
        <v>0</v>
      </c>
      <c r="P38" s="66">
        <f t="shared" si="16"/>
        <v>5023</v>
      </c>
      <c r="Q38" s="66">
        <f t="shared" si="16"/>
        <v>2968013</v>
      </c>
      <c r="R38" s="66">
        <f t="shared" si="16"/>
        <v>0</v>
      </c>
      <c r="S38" s="66">
        <f t="shared" si="16"/>
        <v>0</v>
      </c>
      <c r="T38" s="66">
        <f t="shared" si="16"/>
        <v>20062882</v>
      </c>
      <c r="U38" s="67">
        <f t="shared" si="1"/>
        <v>0.0027261167409178104</v>
      </c>
      <c r="V38" s="104">
        <f t="shared" si="8"/>
        <v>20109612</v>
      </c>
      <c r="W38" s="106">
        <f t="shared" si="9"/>
        <v>20109612</v>
      </c>
      <c r="X38" s="106">
        <f t="shared" si="10"/>
        <v>0</v>
      </c>
    </row>
    <row r="39" spans="1:24" s="15" customFormat="1" ht="15" customHeight="1">
      <c r="A39" s="39">
        <v>5.1</v>
      </c>
      <c r="B39" s="40" t="s">
        <v>74</v>
      </c>
      <c r="C39" s="55">
        <f t="shared" si="2"/>
        <v>17010926</v>
      </c>
      <c r="D39" s="100">
        <v>15331400</v>
      </c>
      <c r="E39" s="54">
        <v>1679526</v>
      </c>
      <c r="F39" s="54">
        <v>0</v>
      </c>
      <c r="G39" s="54">
        <v>0</v>
      </c>
      <c r="H39" s="55">
        <f t="shared" si="4"/>
        <v>17010926</v>
      </c>
      <c r="I39" s="55">
        <f t="shared" si="5"/>
        <v>14042913</v>
      </c>
      <c r="J39" s="55">
        <f t="shared" si="6"/>
        <v>41430</v>
      </c>
      <c r="K39" s="54">
        <v>24158</v>
      </c>
      <c r="L39" s="54">
        <v>17272</v>
      </c>
      <c r="M39" s="54">
        <v>0</v>
      </c>
      <c r="N39" s="54">
        <f>15044863-1048403</f>
        <v>13996460</v>
      </c>
      <c r="O39" s="54">
        <v>0</v>
      </c>
      <c r="P39" s="56">
        <v>5023</v>
      </c>
      <c r="Q39" s="97">
        <v>2968013</v>
      </c>
      <c r="R39" s="54">
        <v>0</v>
      </c>
      <c r="S39" s="56">
        <v>0</v>
      </c>
      <c r="T39" s="55">
        <f t="shared" si="7"/>
        <v>16969496</v>
      </c>
      <c r="U39" s="57">
        <f t="shared" si="1"/>
        <v>0.0029502425885569467</v>
      </c>
      <c r="V39" s="104">
        <f t="shared" si="8"/>
        <v>17010926</v>
      </c>
      <c r="W39" s="106">
        <f t="shared" si="9"/>
        <v>17010926</v>
      </c>
      <c r="X39" s="106">
        <f t="shared" si="10"/>
        <v>0</v>
      </c>
    </row>
    <row r="40" spans="1:24" s="15" customFormat="1" ht="18" customHeight="1">
      <c r="A40" s="39">
        <v>5.2</v>
      </c>
      <c r="B40" s="40" t="s">
        <v>75</v>
      </c>
      <c r="C40" s="55">
        <f t="shared" si="2"/>
        <v>3098686</v>
      </c>
      <c r="D40" s="100">
        <v>107136</v>
      </c>
      <c r="E40" s="54">
        <v>2991550</v>
      </c>
      <c r="F40" s="54">
        <v>0</v>
      </c>
      <c r="G40" s="54">
        <v>0</v>
      </c>
      <c r="H40" s="55">
        <f t="shared" si="4"/>
        <v>3098686</v>
      </c>
      <c r="I40" s="55">
        <f t="shared" si="5"/>
        <v>3098686</v>
      </c>
      <c r="J40" s="55">
        <f t="shared" si="6"/>
        <v>5300</v>
      </c>
      <c r="K40" s="54">
        <v>5300</v>
      </c>
      <c r="L40" s="54">
        <v>0</v>
      </c>
      <c r="M40" s="54">
        <v>0</v>
      </c>
      <c r="N40" s="54">
        <v>3093386</v>
      </c>
      <c r="O40" s="54">
        <v>0</v>
      </c>
      <c r="P40" s="56">
        <v>0</v>
      </c>
      <c r="Q40" s="54"/>
      <c r="R40" s="54">
        <v>0</v>
      </c>
      <c r="S40" s="56">
        <v>0</v>
      </c>
      <c r="T40" s="55">
        <f t="shared" si="7"/>
        <v>3093386</v>
      </c>
      <c r="U40" s="57">
        <f t="shared" si="1"/>
        <v>0.0017104024092792882</v>
      </c>
      <c r="V40" s="104">
        <f t="shared" si="8"/>
        <v>3098686</v>
      </c>
      <c r="W40" s="106">
        <f t="shared" si="9"/>
        <v>3098686</v>
      </c>
      <c r="X40" s="106">
        <f t="shared" si="10"/>
        <v>0</v>
      </c>
    </row>
    <row r="41" spans="1:24" s="68" customFormat="1" ht="27" customHeight="1">
      <c r="A41" s="63">
        <v>6</v>
      </c>
      <c r="B41" s="64" t="s">
        <v>76</v>
      </c>
      <c r="C41" s="65">
        <f t="shared" si="2"/>
        <v>67020475</v>
      </c>
      <c r="D41" s="66">
        <f>SUM(D42:D48)</f>
        <v>65982852</v>
      </c>
      <c r="E41" s="66">
        <f aca="true" t="shared" si="17" ref="E41:T41">SUM(E42:E48)</f>
        <v>1037623</v>
      </c>
      <c r="F41" s="66">
        <f t="shared" si="17"/>
        <v>0</v>
      </c>
      <c r="G41" s="66">
        <f t="shared" si="17"/>
        <v>0</v>
      </c>
      <c r="H41" s="66">
        <f t="shared" si="17"/>
        <v>67020475</v>
      </c>
      <c r="I41" s="66">
        <f t="shared" si="17"/>
        <v>24678094</v>
      </c>
      <c r="J41" s="66">
        <f t="shared" si="17"/>
        <v>683703</v>
      </c>
      <c r="K41" s="66">
        <f t="shared" si="17"/>
        <v>527110</v>
      </c>
      <c r="L41" s="66">
        <f t="shared" si="17"/>
        <v>64679</v>
      </c>
      <c r="M41" s="66">
        <f t="shared" si="17"/>
        <v>91914</v>
      </c>
      <c r="N41" s="66">
        <f t="shared" si="17"/>
        <v>23994391</v>
      </c>
      <c r="O41" s="66">
        <f t="shared" si="17"/>
        <v>0</v>
      </c>
      <c r="P41" s="66">
        <f t="shared" si="17"/>
        <v>0</v>
      </c>
      <c r="Q41" s="66">
        <f t="shared" si="17"/>
        <v>42342381</v>
      </c>
      <c r="R41" s="66">
        <f t="shared" si="17"/>
        <v>0</v>
      </c>
      <c r="S41" s="66">
        <f t="shared" si="17"/>
        <v>0</v>
      </c>
      <c r="T41" s="66">
        <f t="shared" si="17"/>
        <v>66336772</v>
      </c>
      <c r="U41" s="67">
        <f t="shared" si="1"/>
        <v>0.027704854353824894</v>
      </c>
      <c r="V41" s="104">
        <f t="shared" si="8"/>
        <v>67020475</v>
      </c>
      <c r="W41" s="106">
        <f t="shared" si="9"/>
        <v>67020475</v>
      </c>
      <c r="X41" s="106">
        <f t="shared" si="10"/>
        <v>0</v>
      </c>
    </row>
    <row r="42" spans="1:24" s="15" customFormat="1" ht="13.5" customHeight="1">
      <c r="A42" s="39">
        <v>6.1</v>
      </c>
      <c r="B42" s="40" t="s">
        <v>78</v>
      </c>
      <c r="C42" s="55">
        <f t="shared" si="2"/>
        <v>13403774</v>
      </c>
      <c r="D42" s="60">
        <v>12867348</v>
      </c>
      <c r="E42" s="54">
        <v>536426</v>
      </c>
      <c r="F42" s="54">
        <v>0</v>
      </c>
      <c r="G42" s="54">
        <v>0</v>
      </c>
      <c r="H42" s="55">
        <f t="shared" si="4"/>
        <v>13403774</v>
      </c>
      <c r="I42" s="55">
        <f t="shared" si="5"/>
        <v>12790120</v>
      </c>
      <c r="J42" s="55">
        <f t="shared" si="6"/>
        <v>151066</v>
      </c>
      <c r="K42" s="54">
        <v>107410</v>
      </c>
      <c r="L42" s="54">
        <v>4990</v>
      </c>
      <c r="M42" s="54">
        <v>38666</v>
      </c>
      <c r="N42" s="54">
        <v>12639054</v>
      </c>
      <c r="O42" s="54">
        <v>0</v>
      </c>
      <c r="P42" s="56">
        <v>0</v>
      </c>
      <c r="Q42" s="108">
        <v>613654</v>
      </c>
      <c r="R42" s="54">
        <v>0</v>
      </c>
      <c r="S42" s="56">
        <v>0</v>
      </c>
      <c r="T42" s="55">
        <f t="shared" si="7"/>
        <v>13252708</v>
      </c>
      <c r="U42" s="57">
        <f t="shared" si="1"/>
        <v>0.011811147979846944</v>
      </c>
      <c r="V42" s="104">
        <f t="shared" si="8"/>
        <v>13403774</v>
      </c>
      <c r="W42" s="106">
        <f t="shared" si="9"/>
        <v>13403774</v>
      </c>
      <c r="X42" s="106">
        <f t="shared" si="10"/>
        <v>0</v>
      </c>
    </row>
    <row r="43" spans="1:24" s="15" customFormat="1" ht="18" customHeight="1">
      <c r="A43" s="39">
        <v>6.2</v>
      </c>
      <c r="B43" s="40" t="s">
        <v>79</v>
      </c>
      <c r="C43" s="55">
        <f t="shared" si="2"/>
        <v>6103160</v>
      </c>
      <c r="D43" s="60">
        <v>6103160</v>
      </c>
      <c r="E43" s="54">
        <v>0</v>
      </c>
      <c r="F43" s="54">
        <v>0</v>
      </c>
      <c r="G43" s="54">
        <v>0</v>
      </c>
      <c r="H43" s="55">
        <f t="shared" si="4"/>
        <v>6103160</v>
      </c>
      <c r="I43" s="55">
        <f t="shared" si="5"/>
        <v>3972970</v>
      </c>
      <c r="J43" s="55">
        <f t="shared" si="6"/>
        <v>26711</v>
      </c>
      <c r="K43" s="54">
        <v>0</v>
      </c>
      <c r="L43" s="54">
        <v>24048</v>
      </c>
      <c r="M43" s="54">
        <v>2663</v>
      </c>
      <c r="N43" s="54">
        <v>3946259</v>
      </c>
      <c r="O43" s="54">
        <v>0</v>
      </c>
      <c r="P43" s="56">
        <v>0</v>
      </c>
      <c r="Q43" s="108">
        <v>2130190</v>
      </c>
      <c r="R43" s="54">
        <v>0</v>
      </c>
      <c r="S43" s="56">
        <v>0</v>
      </c>
      <c r="T43" s="55">
        <f t="shared" si="7"/>
        <v>6076449</v>
      </c>
      <c r="U43" s="57">
        <f t="shared" si="1"/>
        <v>0.006723181901700743</v>
      </c>
      <c r="V43" s="104">
        <f t="shared" si="8"/>
        <v>6103160</v>
      </c>
      <c r="W43" s="106">
        <f t="shared" si="9"/>
        <v>6103160</v>
      </c>
      <c r="X43" s="106">
        <f t="shared" si="10"/>
        <v>0</v>
      </c>
    </row>
    <row r="44" spans="1:24" s="15" customFormat="1" ht="13.5" customHeight="1">
      <c r="A44" s="39">
        <v>6.3</v>
      </c>
      <c r="B44" s="40" t="s">
        <v>80</v>
      </c>
      <c r="C44" s="55">
        <f t="shared" si="2"/>
        <v>4760624</v>
      </c>
      <c r="D44" s="61">
        <v>4326401</v>
      </c>
      <c r="E44" s="54">
        <v>434223</v>
      </c>
      <c r="F44" s="54">
        <v>0</v>
      </c>
      <c r="G44" s="54">
        <v>0</v>
      </c>
      <c r="H44" s="55">
        <f t="shared" si="4"/>
        <v>4760624</v>
      </c>
      <c r="I44" s="55">
        <f t="shared" si="5"/>
        <v>589345</v>
      </c>
      <c r="J44" s="55">
        <f t="shared" si="6"/>
        <v>422481</v>
      </c>
      <c r="K44" s="54">
        <v>406550</v>
      </c>
      <c r="L44" s="54">
        <v>15931</v>
      </c>
      <c r="M44" s="54">
        <v>0</v>
      </c>
      <c r="N44" s="54">
        <f>166714+150</f>
        <v>166864</v>
      </c>
      <c r="O44" s="54">
        <v>0</v>
      </c>
      <c r="P44" s="56">
        <v>0</v>
      </c>
      <c r="Q44" s="108">
        <v>4171279</v>
      </c>
      <c r="R44" s="54">
        <v>0</v>
      </c>
      <c r="S44" s="56">
        <v>0</v>
      </c>
      <c r="T44" s="55">
        <f t="shared" si="7"/>
        <v>4338143</v>
      </c>
      <c r="U44" s="57">
        <f t="shared" si="1"/>
        <v>0.7168653335482612</v>
      </c>
      <c r="V44" s="104">
        <f t="shared" si="8"/>
        <v>4760624</v>
      </c>
      <c r="W44" s="106">
        <f t="shared" si="9"/>
        <v>4760624</v>
      </c>
      <c r="X44" s="106">
        <f t="shared" si="10"/>
        <v>0</v>
      </c>
    </row>
    <row r="45" spans="1:24" s="15" customFormat="1" ht="13.5" customHeight="1">
      <c r="A45" s="39">
        <v>6.4</v>
      </c>
      <c r="B45" s="40" t="s">
        <v>82</v>
      </c>
      <c r="C45" s="55">
        <f t="shared" si="2"/>
        <v>1561566</v>
      </c>
      <c r="D45" s="60">
        <v>1561266</v>
      </c>
      <c r="E45" s="54">
        <v>300</v>
      </c>
      <c r="F45" s="54">
        <v>0</v>
      </c>
      <c r="G45" s="54">
        <v>0</v>
      </c>
      <c r="H45" s="55">
        <f t="shared" si="4"/>
        <v>1561566</v>
      </c>
      <c r="I45" s="55">
        <f t="shared" si="5"/>
        <v>1162959</v>
      </c>
      <c r="J45" s="55">
        <f t="shared" si="6"/>
        <v>39626</v>
      </c>
      <c r="K45" s="54">
        <v>300</v>
      </c>
      <c r="L45" s="54">
        <v>7060</v>
      </c>
      <c r="M45" s="54">
        <v>32266</v>
      </c>
      <c r="N45" s="54">
        <v>1123333</v>
      </c>
      <c r="O45" s="54">
        <v>0</v>
      </c>
      <c r="P45" s="56">
        <v>0</v>
      </c>
      <c r="Q45" s="108">
        <v>398607</v>
      </c>
      <c r="R45" s="54">
        <v>0</v>
      </c>
      <c r="S45" s="56">
        <v>0</v>
      </c>
      <c r="T45" s="55">
        <f t="shared" si="7"/>
        <v>1521940</v>
      </c>
      <c r="U45" s="57">
        <f t="shared" si="1"/>
        <v>0.034073428212000594</v>
      </c>
      <c r="V45" s="104">
        <f t="shared" si="8"/>
        <v>1561566</v>
      </c>
      <c r="W45" s="106">
        <f t="shared" si="9"/>
        <v>1561566</v>
      </c>
      <c r="X45" s="106">
        <f t="shared" si="10"/>
        <v>0</v>
      </c>
    </row>
    <row r="46" spans="1:24" s="15" customFormat="1" ht="13.5" customHeight="1">
      <c r="A46" s="39">
        <v>6.5</v>
      </c>
      <c r="B46" s="40" t="s">
        <v>83</v>
      </c>
      <c r="C46" s="55">
        <f t="shared" si="2"/>
        <v>1043906</v>
      </c>
      <c r="D46" s="61">
        <v>977232</v>
      </c>
      <c r="E46" s="54">
        <v>66674</v>
      </c>
      <c r="F46" s="54">
        <v>0</v>
      </c>
      <c r="G46" s="54">
        <v>0</v>
      </c>
      <c r="H46" s="55">
        <f t="shared" si="4"/>
        <v>1043906</v>
      </c>
      <c r="I46" s="55">
        <f t="shared" si="5"/>
        <v>602302</v>
      </c>
      <c r="J46" s="55">
        <f t="shared" si="6"/>
        <v>36119</v>
      </c>
      <c r="K46" s="54">
        <v>12850</v>
      </c>
      <c r="L46" s="54">
        <v>4950</v>
      </c>
      <c r="M46" s="54">
        <v>18319</v>
      </c>
      <c r="N46" s="54">
        <v>566183</v>
      </c>
      <c r="O46" s="54">
        <v>0</v>
      </c>
      <c r="P46" s="56">
        <v>0</v>
      </c>
      <c r="Q46" s="108">
        <v>441604</v>
      </c>
      <c r="R46" s="54">
        <v>0</v>
      </c>
      <c r="S46" s="56">
        <v>0</v>
      </c>
      <c r="T46" s="55">
        <f t="shared" si="7"/>
        <v>1007787</v>
      </c>
      <c r="U46" s="57">
        <f t="shared" si="1"/>
        <v>0.05996825512782624</v>
      </c>
      <c r="V46" s="104">
        <f t="shared" si="8"/>
        <v>1043906</v>
      </c>
      <c r="W46" s="106">
        <f t="shared" si="9"/>
        <v>1043906</v>
      </c>
      <c r="X46" s="106">
        <f t="shared" si="10"/>
        <v>0</v>
      </c>
    </row>
    <row r="47" spans="1:24" s="15" customFormat="1" ht="13.5" customHeight="1">
      <c r="A47" s="39">
        <v>6.6</v>
      </c>
      <c r="B47" s="40" t="s">
        <v>58</v>
      </c>
      <c r="C47" s="55">
        <f t="shared" si="2"/>
        <v>0</v>
      </c>
      <c r="D47" s="62">
        <v>0</v>
      </c>
      <c r="E47" s="54">
        <v>0</v>
      </c>
      <c r="F47" s="54">
        <v>0</v>
      </c>
      <c r="G47" s="54">
        <v>0</v>
      </c>
      <c r="H47" s="55">
        <f t="shared" si="4"/>
        <v>0</v>
      </c>
      <c r="I47" s="55">
        <f t="shared" si="5"/>
        <v>0</v>
      </c>
      <c r="J47" s="55">
        <f t="shared" si="6"/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6">
        <v>0</v>
      </c>
      <c r="Q47" s="108">
        <v>0</v>
      </c>
      <c r="R47" s="54">
        <v>0</v>
      </c>
      <c r="S47" s="56">
        <v>0</v>
      </c>
      <c r="T47" s="55">
        <f t="shared" si="7"/>
        <v>0</v>
      </c>
      <c r="U47" s="57">
        <f t="shared" si="1"/>
      </c>
      <c r="V47" s="104">
        <f t="shared" si="8"/>
        <v>0</v>
      </c>
      <c r="W47" s="106">
        <f t="shared" si="9"/>
        <v>0</v>
      </c>
      <c r="X47" s="106">
        <f t="shared" si="10"/>
        <v>0</v>
      </c>
    </row>
    <row r="48" spans="1:24" s="15" customFormat="1" ht="13.5" customHeight="1">
      <c r="A48" s="39">
        <v>6.7</v>
      </c>
      <c r="B48" s="40" t="s">
        <v>92</v>
      </c>
      <c r="C48" s="55">
        <f t="shared" si="2"/>
        <v>40147445</v>
      </c>
      <c r="D48" s="62">
        <v>40147445</v>
      </c>
      <c r="E48" s="54">
        <v>0</v>
      </c>
      <c r="F48" s="54">
        <v>0</v>
      </c>
      <c r="G48" s="54">
        <v>0</v>
      </c>
      <c r="H48" s="55">
        <f t="shared" si="4"/>
        <v>40147445</v>
      </c>
      <c r="I48" s="55">
        <f t="shared" si="5"/>
        <v>5560398</v>
      </c>
      <c r="J48" s="55">
        <f t="shared" si="6"/>
        <v>7700</v>
      </c>
      <c r="K48" s="54">
        <v>0</v>
      </c>
      <c r="L48" s="54">
        <v>7700</v>
      </c>
      <c r="M48" s="54">
        <v>0</v>
      </c>
      <c r="N48" s="54">
        <v>5552698</v>
      </c>
      <c r="O48" s="54">
        <v>0</v>
      </c>
      <c r="P48" s="56">
        <v>0</v>
      </c>
      <c r="Q48" s="108">
        <v>34587047</v>
      </c>
      <c r="R48" s="54">
        <v>0</v>
      </c>
      <c r="S48" s="56">
        <v>0</v>
      </c>
      <c r="T48" s="55">
        <f t="shared" si="7"/>
        <v>40139745</v>
      </c>
      <c r="U48" s="57">
        <f t="shared" si="1"/>
        <v>0.0013847929590651605</v>
      </c>
      <c r="V48" s="104">
        <f t="shared" si="8"/>
        <v>40147445</v>
      </c>
      <c r="W48" s="106">
        <f t="shared" si="9"/>
        <v>40147445</v>
      </c>
      <c r="X48" s="106">
        <f t="shared" si="10"/>
        <v>0</v>
      </c>
    </row>
    <row r="49" spans="1:21" ht="21" customHeight="1">
      <c r="A49" s="134"/>
      <c r="B49" s="135"/>
      <c r="C49" s="135"/>
      <c r="D49" s="135"/>
      <c r="E49" s="135"/>
      <c r="F49" s="22"/>
      <c r="G49" s="22"/>
      <c r="H49" s="22"/>
      <c r="I49" s="23"/>
      <c r="J49" s="23"/>
      <c r="K49" s="23"/>
      <c r="L49" s="23"/>
      <c r="M49" s="23"/>
      <c r="N49" s="136" t="s">
        <v>96</v>
      </c>
      <c r="O49" s="137"/>
      <c r="P49" s="137"/>
      <c r="Q49" s="137"/>
      <c r="R49" s="137"/>
      <c r="S49" s="137"/>
      <c r="T49" s="137"/>
      <c r="U49" s="137"/>
    </row>
    <row r="50" spans="1:21" ht="21" customHeight="1">
      <c r="A50" s="138" t="s">
        <v>84</v>
      </c>
      <c r="B50" s="139"/>
      <c r="C50" s="139"/>
      <c r="D50" s="139"/>
      <c r="E50" s="139"/>
      <c r="F50" s="25"/>
      <c r="G50" s="25"/>
      <c r="H50" s="25"/>
      <c r="I50" s="26"/>
      <c r="J50" s="26"/>
      <c r="K50" s="26"/>
      <c r="L50" s="26"/>
      <c r="M50" s="26"/>
      <c r="N50" s="140" t="str">
        <f>'[1]TT'!C5</f>
        <v>CỤC TRƯỞNG</v>
      </c>
      <c r="O50" s="140"/>
      <c r="P50" s="140"/>
      <c r="Q50" s="140"/>
      <c r="R50" s="140"/>
      <c r="S50" s="140"/>
      <c r="T50" s="140"/>
      <c r="U50" s="140"/>
    </row>
    <row r="51" spans="1:21" ht="66.75" customHeight="1">
      <c r="A51" s="27"/>
      <c r="B51" s="27"/>
      <c r="C51" s="27"/>
      <c r="D51" s="27"/>
      <c r="E51" s="27"/>
      <c r="F51" s="28"/>
      <c r="G51" s="28"/>
      <c r="H51" s="28"/>
      <c r="I51" s="26"/>
      <c r="J51" s="26"/>
      <c r="K51" s="26"/>
      <c r="L51" s="26"/>
      <c r="M51" s="26"/>
      <c r="N51" s="26"/>
      <c r="O51" s="26"/>
      <c r="P51" s="28"/>
      <c r="Q51" s="29"/>
      <c r="R51" s="28"/>
      <c r="S51" s="26"/>
      <c r="T51" s="30"/>
      <c r="U51" s="30"/>
    </row>
    <row r="52" spans="1:21" ht="21" customHeight="1">
      <c r="A52" s="130" t="str">
        <f>'[1]TT'!C6</f>
        <v>TRẦN ĐỨC TOẢN</v>
      </c>
      <c r="B52" s="130"/>
      <c r="C52" s="130"/>
      <c r="D52" s="130"/>
      <c r="E52" s="130"/>
      <c r="F52" s="31" t="s">
        <v>45</v>
      </c>
      <c r="G52" s="31"/>
      <c r="H52" s="31"/>
      <c r="I52" s="31"/>
      <c r="J52" s="31"/>
      <c r="K52" s="31"/>
      <c r="L52" s="31"/>
      <c r="M52" s="31"/>
      <c r="N52" s="131" t="s">
        <v>97</v>
      </c>
      <c r="O52" s="131"/>
      <c r="P52" s="131"/>
      <c r="Q52" s="131"/>
      <c r="R52" s="131"/>
      <c r="S52" s="131"/>
      <c r="T52" s="131"/>
      <c r="U52" s="131"/>
    </row>
    <row r="53" ht="21" customHeight="1"/>
    <row r="54" ht="21" customHeight="1"/>
  </sheetData>
  <sheetProtection formatCells="0" formatColumns="0" formatRows="0" insertRows="0" deleteRows="0"/>
  <mergeCells count="34">
    <mergeCell ref="A52:E52"/>
    <mergeCell ref="N52:U52"/>
    <mergeCell ref="A8:B8"/>
    <mergeCell ref="A9:B9"/>
    <mergeCell ref="A49:E49"/>
    <mergeCell ref="N49:U49"/>
    <mergeCell ref="A50:E50"/>
    <mergeCell ref="N50:U50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2020-11-19T07:33:57Z</cp:lastPrinted>
  <dcterms:created xsi:type="dcterms:W3CDTF">2020-05-04T02:25:17Z</dcterms:created>
  <dcterms:modified xsi:type="dcterms:W3CDTF">2020-11-19T08:07:18Z</dcterms:modified>
  <cp:category/>
  <cp:version/>
  <cp:contentType/>
  <cp:contentStatus/>
</cp:coreProperties>
</file>